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45" yWindow="-225" windowWidth="19425" windowHeight="12375" tabRatio="603" activeTab="1"/>
  </bookViews>
  <sheets>
    <sheet name="예산총칙" sheetId="12" r:id="rId1"/>
    <sheet name="세입세출총괄표" sheetId="27" r:id="rId2"/>
  </sheets>
  <definedNames>
    <definedName name="_xlnm.Print_Area" localSheetId="1">세입세출총괄표!$A$1:$N$102</definedName>
    <definedName name="_xlnm.Print_Area" localSheetId="0">예산총칙!$A$1:$L$28</definedName>
  </definedNames>
  <calcPr calcId="144525"/>
</workbook>
</file>

<file path=xl/calcChain.xml><?xml version="1.0" encoding="utf-8"?>
<calcChain xmlns="http://schemas.openxmlformats.org/spreadsheetml/2006/main">
  <c r="O20" i="27" l="1"/>
  <c r="F14" i="27" l="1"/>
  <c r="L22" i="27"/>
  <c r="L19" i="27"/>
  <c r="L8" i="27"/>
  <c r="O18" i="27"/>
  <c r="O19" i="27" s="1"/>
  <c r="O17" i="27"/>
  <c r="E15" i="27"/>
  <c r="L57" i="27"/>
  <c r="K57" i="27"/>
  <c r="M67" i="27"/>
  <c r="L89" i="27" l="1"/>
  <c r="L87" i="27"/>
  <c r="L81" i="27"/>
  <c r="L68" i="27"/>
  <c r="L33" i="27"/>
  <c r="K81" i="27" l="1"/>
  <c r="K68" i="27"/>
  <c r="K33" i="27"/>
  <c r="D66" i="27"/>
  <c r="D60" i="27"/>
  <c r="D55" i="27"/>
  <c r="D15" i="27"/>
  <c r="D8" i="27"/>
  <c r="M58" i="27"/>
  <c r="N58" i="27" s="1"/>
  <c r="M59" i="27"/>
  <c r="N59" i="27" s="1"/>
  <c r="M60" i="27"/>
  <c r="N60" i="27" s="1"/>
  <c r="M61" i="27"/>
  <c r="N61" i="27" s="1"/>
  <c r="M62" i="27"/>
  <c r="N62" i="27" s="1"/>
  <c r="M63" i="27"/>
  <c r="N63" i="27" s="1"/>
  <c r="M64" i="27"/>
  <c r="N64" i="27" s="1"/>
  <c r="M54" i="27"/>
  <c r="F32" i="27"/>
  <c r="G32" i="27" s="1"/>
  <c r="D7" i="27" l="1"/>
  <c r="F31" i="27"/>
  <c r="G31" i="27" s="1"/>
  <c r="F30" i="27"/>
  <c r="F46" i="27"/>
  <c r="K8" i="27"/>
  <c r="M13" i="27"/>
  <c r="K89" i="27"/>
  <c r="K87" i="27"/>
  <c r="K29" i="27"/>
  <c r="K22" i="27"/>
  <c r="K19" i="27"/>
  <c r="D81" i="27"/>
  <c r="D80" i="27" s="1"/>
  <c r="D72" i="27"/>
  <c r="D71" i="27" s="1"/>
  <c r="D69" i="27"/>
  <c r="D64" i="27"/>
  <c r="K7" i="27" l="1"/>
  <c r="D54" i="27"/>
  <c r="D6" i="27" l="1"/>
  <c r="F45" i="27" l="1"/>
  <c r="G45" i="27" s="1"/>
  <c r="O70" i="27"/>
  <c r="O69" i="27"/>
  <c r="O68" i="27"/>
  <c r="O66" i="27"/>
  <c r="O65" i="27"/>
  <c r="O64" i="27"/>
  <c r="L29" i="27"/>
  <c r="E8" i="27" l="1"/>
  <c r="E55" i="27"/>
  <c r="E69" i="27"/>
  <c r="F70" i="27"/>
  <c r="F13" i="27"/>
  <c r="F69" i="27" l="1"/>
  <c r="M86" i="27" l="1"/>
  <c r="N86" i="27" s="1"/>
  <c r="F51" i="27" l="1"/>
  <c r="G51" i="27" s="1"/>
  <c r="F52" i="27"/>
  <c r="G52" i="27" s="1"/>
  <c r="F53" i="27"/>
  <c r="G53" i="27" s="1"/>
  <c r="F50" i="27"/>
  <c r="G50" i="27" s="1"/>
  <c r="F49" i="27"/>
  <c r="G49" i="27" s="1"/>
  <c r="F12" i="27"/>
  <c r="G12" i="27" s="1"/>
  <c r="M91" i="27"/>
  <c r="N91" i="27" s="1"/>
  <c r="M90" i="27"/>
  <c r="N90" i="27" s="1"/>
  <c r="M88" i="27"/>
  <c r="N88" i="27" s="1"/>
  <c r="M85" i="27"/>
  <c r="N85" i="27" s="1"/>
  <c r="M84" i="27"/>
  <c r="N84" i="27" s="1"/>
  <c r="M83" i="27"/>
  <c r="N83" i="27" s="1"/>
  <c r="M82" i="27"/>
  <c r="N82" i="27" s="1"/>
  <c r="M80" i="27"/>
  <c r="N80" i="27" s="1"/>
  <c r="M66" i="27"/>
  <c r="N66" i="27" s="1"/>
  <c r="M65" i="27"/>
  <c r="N65" i="27" s="1"/>
  <c r="F83" i="27"/>
  <c r="G83" i="27" s="1"/>
  <c r="F82" i="27"/>
  <c r="G82" i="27" s="1"/>
  <c r="E81" i="27"/>
  <c r="E80" i="27" s="1"/>
  <c r="F79" i="27"/>
  <c r="G79" i="27" s="1"/>
  <c r="F73" i="27"/>
  <c r="G73" i="27" s="1"/>
  <c r="E72" i="27"/>
  <c r="E71" i="27" s="1"/>
  <c r="F68" i="27"/>
  <c r="G68" i="27" s="1"/>
  <c r="M70" i="27"/>
  <c r="N70" i="27" s="1"/>
  <c r="F67" i="27"/>
  <c r="G67" i="27" s="1"/>
  <c r="M69" i="27"/>
  <c r="N69" i="27" s="1"/>
  <c r="E66" i="27"/>
  <c r="M55" i="27"/>
  <c r="N55" i="27" s="1"/>
  <c r="F59" i="27"/>
  <c r="G59" i="27" s="1"/>
  <c r="M56" i="27"/>
  <c r="N56" i="27" s="1"/>
  <c r="F58" i="27"/>
  <c r="G58" i="27" s="1"/>
  <c r="M79" i="27"/>
  <c r="N79" i="27" s="1"/>
  <c r="F57" i="27"/>
  <c r="G57" i="27" s="1"/>
  <c r="M73" i="27"/>
  <c r="N73" i="27" s="1"/>
  <c r="F56" i="27"/>
  <c r="G56" i="27" s="1"/>
  <c r="M72" i="27"/>
  <c r="N72" i="27" s="1"/>
  <c r="M71" i="27"/>
  <c r="N71" i="27" s="1"/>
  <c r="F65" i="27"/>
  <c r="G65" i="27" s="1"/>
  <c r="E64" i="27"/>
  <c r="M53" i="27"/>
  <c r="N53" i="27" s="1"/>
  <c r="F63" i="27"/>
  <c r="G63" i="27" s="1"/>
  <c r="M52" i="27"/>
  <c r="N52" i="27" s="1"/>
  <c r="F62" i="27"/>
  <c r="G62" i="27" s="1"/>
  <c r="M51" i="27"/>
  <c r="N51" i="27" s="1"/>
  <c r="F61" i="27"/>
  <c r="G61" i="27" s="1"/>
  <c r="M50" i="27"/>
  <c r="N50" i="27" s="1"/>
  <c r="E60" i="27"/>
  <c r="M49" i="27"/>
  <c r="N49" i="27" s="1"/>
  <c r="M48" i="27"/>
  <c r="N48" i="27" s="1"/>
  <c r="F47" i="27"/>
  <c r="M47" i="27"/>
  <c r="N47" i="27" s="1"/>
  <c r="F38" i="27"/>
  <c r="G38" i="27" s="1"/>
  <c r="M46" i="27"/>
  <c r="N46" i="27" s="1"/>
  <c r="F37" i="27"/>
  <c r="G37" i="27" s="1"/>
  <c r="M45" i="27"/>
  <c r="N45" i="27" s="1"/>
  <c r="F36" i="27"/>
  <c r="G36" i="27" s="1"/>
  <c r="M38" i="27"/>
  <c r="N38" i="27" s="1"/>
  <c r="F35" i="27"/>
  <c r="G35" i="27" s="1"/>
  <c r="M37" i="27"/>
  <c r="N37" i="27" s="1"/>
  <c r="F34" i="27"/>
  <c r="G34" i="27" s="1"/>
  <c r="M36" i="27"/>
  <c r="N36" i="27" s="1"/>
  <c r="F33" i="27"/>
  <c r="G33" i="27" s="1"/>
  <c r="M35" i="27"/>
  <c r="N35" i="27" s="1"/>
  <c r="M34" i="27"/>
  <c r="N34" i="27" s="1"/>
  <c r="F48" i="27"/>
  <c r="G48" i="27" s="1"/>
  <c r="M31" i="27"/>
  <c r="N31" i="27" s="1"/>
  <c r="M30" i="27"/>
  <c r="N30" i="27" s="1"/>
  <c r="M28" i="27"/>
  <c r="N28" i="27" s="1"/>
  <c r="F29" i="27"/>
  <c r="G29" i="27" s="1"/>
  <c r="M27" i="27"/>
  <c r="N27" i="27" s="1"/>
  <c r="F28" i="27"/>
  <c r="G28" i="27" s="1"/>
  <c r="M26" i="27"/>
  <c r="N26" i="27" s="1"/>
  <c r="F27" i="27"/>
  <c r="G27" i="27" s="1"/>
  <c r="M25" i="27"/>
  <c r="N25" i="27" s="1"/>
  <c r="F26" i="27"/>
  <c r="G26" i="27" s="1"/>
  <c r="M24" i="27"/>
  <c r="N24" i="27" s="1"/>
  <c r="F25" i="27"/>
  <c r="G25" i="27" s="1"/>
  <c r="M23" i="27"/>
  <c r="N23" i="27" s="1"/>
  <c r="F24" i="27"/>
  <c r="G24" i="27" s="1"/>
  <c r="F23" i="27"/>
  <c r="G23" i="27" s="1"/>
  <c r="M21" i="27"/>
  <c r="N21" i="27" s="1"/>
  <c r="F22" i="27"/>
  <c r="G22" i="27" s="1"/>
  <c r="M20" i="27"/>
  <c r="F21" i="27"/>
  <c r="G21" i="27" s="1"/>
  <c r="F20" i="27"/>
  <c r="G20" i="27" s="1"/>
  <c r="M18" i="27"/>
  <c r="N18" i="27" s="1"/>
  <c r="F19" i="27"/>
  <c r="G19" i="27" s="1"/>
  <c r="M17" i="27"/>
  <c r="N17" i="27" s="1"/>
  <c r="F18" i="27"/>
  <c r="G18" i="27" s="1"/>
  <c r="M16" i="27"/>
  <c r="N16" i="27" s="1"/>
  <c r="F17" i="27"/>
  <c r="G17" i="27" s="1"/>
  <c r="M15" i="27"/>
  <c r="N15" i="27" s="1"/>
  <c r="F16" i="27"/>
  <c r="G16" i="27" s="1"/>
  <c r="M14" i="27"/>
  <c r="N14" i="27" s="1"/>
  <c r="M12" i="27"/>
  <c r="N12" i="27" s="1"/>
  <c r="M11" i="27"/>
  <c r="N11" i="27" s="1"/>
  <c r="F11" i="27"/>
  <c r="G11" i="27" s="1"/>
  <c r="M10" i="27"/>
  <c r="N10" i="27" s="1"/>
  <c r="F10" i="27"/>
  <c r="G10" i="27" s="1"/>
  <c r="M9" i="27"/>
  <c r="N9" i="27" s="1"/>
  <c r="F9" i="27"/>
  <c r="G9" i="27" s="1"/>
  <c r="E54" i="27" l="1"/>
  <c r="M19" i="27"/>
  <c r="N19" i="27" s="1"/>
  <c r="M29" i="27"/>
  <c r="N29" i="27" s="1"/>
  <c r="F8" i="27"/>
  <c r="G8" i="27" s="1"/>
  <c r="L7" i="27"/>
  <c r="M8" i="27"/>
  <c r="N8" i="27" s="1"/>
  <c r="M89" i="27"/>
  <c r="N89" i="27" s="1"/>
  <c r="M22" i="27"/>
  <c r="N22" i="27" s="1"/>
  <c r="F66" i="27"/>
  <c r="G66" i="27" s="1"/>
  <c r="F71" i="27"/>
  <c r="G71" i="27" s="1"/>
  <c r="M87" i="27"/>
  <c r="N87" i="27" s="1"/>
  <c r="F60" i="27"/>
  <c r="G60" i="27" s="1"/>
  <c r="E7" i="27"/>
  <c r="E6" i="27" s="1"/>
  <c r="M57" i="27"/>
  <c r="N57" i="27" s="1"/>
  <c r="F81" i="27"/>
  <c r="G81" i="27" s="1"/>
  <c r="M33" i="27"/>
  <c r="N33" i="27" s="1"/>
  <c r="F64" i="27"/>
  <c r="G64" i="27" s="1"/>
  <c r="F55" i="27"/>
  <c r="G55" i="27" s="1"/>
  <c r="F72" i="27"/>
  <c r="G72" i="27" s="1"/>
  <c r="F80" i="27"/>
  <c r="G80" i="27" s="1"/>
  <c r="F15" i="27"/>
  <c r="G15" i="27" s="1"/>
  <c r="F7" i="27" l="1"/>
  <c r="G7" i="27" s="1"/>
  <c r="F54" i="27"/>
  <c r="G54" i="27" s="1"/>
  <c r="M7" i="27"/>
  <c r="F6" i="27" l="1"/>
  <c r="G6" i="27" s="1"/>
  <c r="N7" i="27"/>
  <c r="K32" i="27" l="1"/>
  <c r="K6" i="27" s="1"/>
  <c r="M68" i="27"/>
  <c r="N68" i="27" s="1"/>
  <c r="O7" i="27"/>
  <c r="O9" i="27" s="1"/>
  <c r="L32" i="27"/>
  <c r="M81" i="27"/>
  <c r="N81" i="27" s="1"/>
  <c r="M32" i="27" l="1"/>
  <c r="N32" i="27" s="1"/>
  <c r="L6" i="27"/>
  <c r="M6" i="27" l="1"/>
  <c r="N6" i="27" s="1"/>
</calcChain>
</file>

<file path=xl/sharedStrings.xml><?xml version="1.0" encoding="utf-8"?>
<sst xmlns="http://schemas.openxmlformats.org/spreadsheetml/2006/main" count="258" uniqueCount="144">
  <si>
    <t>관</t>
  </si>
  <si>
    <t>항</t>
  </si>
  <si>
    <t>목</t>
  </si>
  <si>
    <t>보조금수입</t>
  </si>
  <si>
    <t>사무비</t>
  </si>
  <si>
    <t>인건비</t>
  </si>
  <si>
    <t>세 출</t>
  </si>
  <si>
    <t>과 목</t>
  </si>
  <si>
    <t>%</t>
  </si>
  <si>
    <t>소계</t>
  </si>
  <si>
    <t>세입총액</t>
  </si>
  <si>
    <t>(B-A)</t>
  </si>
  <si>
    <t>(단위:원)</t>
    <phoneticPr fontId="5" type="noConversion"/>
  </si>
  <si>
    <t>예 산 총 칙</t>
    <phoneticPr fontId="5" type="noConversion"/>
  </si>
  <si>
    <t xml:space="preserve">  </t>
    <phoneticPr fontId="5" type="noConversion"/>
  </si>
  <si>
    <t>증감</t>
    <phoneticPr fontId="5" type="noConversion"/>
  </si>
  <si>
    <t>소계</t>
    <phoneticPr fontId="5" type="noConversion"/>
  </si>
  <si>
    <t>합계</t>
    <phoneticPr fontId="5" type="noConversion"/>
  </si>
  <si>
    <t>시설비</t>
    <phoneticPr fontId="5" type="noConversion"/>
  </si>
  <si>
    <t>자산취득비</t>
    <phoneticPr fontId="5" type="noConversion"/>
  </si>
  <si>
    <t>기관운영비</t>
    <phoneticPr fontId="5" type="noConversion"/>
  </si>
  <si>
    <t>사회보험부담금</t>
    <phoneticPr fontId="5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</si>
  <si>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</si>
  <si>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</si>
  <si>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</si>
  <si>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</si>
  <si>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</si>
  <si>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</si>
  <si>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5" type="noConversion"/>
  </si>
  <si>
    <t>가족수당</t>
    <phoneticPr fontId="5" type="noConversion"/>
  </si>
  <si>
    <t>공익활동</t>
    <phoneticPr fontId="5" type="noConversion"/>
  </si>
  <si>
    <t>보전수당</t>
    <phoneticPr fontId="5" type="noConversion"/>
  </si>
  <si>
    <t>기타운영비</t>
    <phoneticPr fontId="5" type="noConversion"/>
  </si>
  <si>
    <t>국내외관광안내단</t>
  </si>
  <si>
    <t>노노케어</t>
  </si>
  <si>
    <t>둘레도시락사업</t>
  </si>
  <si>
    <t>합계</t>
    <phoneticPr fontId="5" type="noConversion"/>
  </si>
  <si>
    <t>이월금</t>
  </si>
  <si>
    <t>잡수입</t>
  </si>
  <si>
    <t>퇴직적립금</t>
    <phoneticPr fontId="5" type="noConversion"/>
  </si>
  <si>
    <t>갈맷길이야기</t>
    <phoneticPr fontId="5" type="noConversion"/>
  </si>
  <si>
    <t>국내외관광안내단</t>
    <phoneticPr fontId="5" type="noConversion"/>
  </si>
  <si>
    <t>학교급식도우미</t>
    <phoneticPr fontId="5" type="noConversion"/>
  </si>
  <si>
    <t>스쿨존지킴이</t>
    <phoneticPr fontId="5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</si>
  <si>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</si>
  <si>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</si>
  <si>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</si>
  <si>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</si>
  <si>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</si>
  <si>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</si>
  <si>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</si>
  <si>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5" type="noConversion"/>
  </si>
  <si>
    <t>홍보사업</t>
  </si>
  <si>
    <t>연수사업</t>
  </si>
  <si>
    <t>시장형</t>
    <phoneticPr fontId="5" type="noConversion"/>
  </si>
  <si>
    <t>소계</t>
    <phoneticPr fontId="5" type="noConversion"/>
  </si>
  <si>
    <t>일반사업비</t>
    <phoneticPr fontId="5" type="noConversion"/>
  </si>
  <si>
    <t>예비비</t>
    <phoneticPr fontId="5" type="noConversion"/>
  </si>
  <si>
    <t>반환금</t>
    <phoneticPr fontId="5" type="noConversion"/>
  </si>
  <si>
    <t>업무추진비</t>
    <phoneticPr fontId="5" type="noConversion"/>
  </si>
  <si>
    <t>운영비</t>
    <phoneticPr fontId="5" type="noConversion"/>
  </si>
  <si>
    <t>재산조성비</t>
    <phoneticPr fontId="5" type="noConversion"/>
  </si>
  <si>
    <t>사업비</t>
    <phoneticPr fontId="5" type="noConversion"/>
  </si>
  <si>
    <t>세출 총액</t>
    <phoneticPr fontId="5" type="noConversion"/>
  </si>
  <si>
    <t>효도휴가비</t>
    <phoneticPr fontId="5" type="noConversion"/>
  </si>
  <si>
    <t>기타후생경비</t>
    <phoneticPr fontId="5" type="noConversion"/>
  </si>
  <si>
    <t>지정후원금</t>
    <phoneticPr fontId="5" type="noConversion"/>
  </si>
  <si>
    <t>사업관리비</t>
    <phoneticPr fontId="5" type="noConversion"/>
  </si>
  <si>
    <t>전담인력인건비</t>
    <phoneticPr fontId="5" type="noConversion"/>
  </si>
  <si>
    <t>예비비 
및 기타</t>
    <phoneticPr fontId="5" type="noConversion"/>
  </si>
  <si>
    <t>행복UP공동작업장</t>
  </si>
  <si>
    <t>(서비스제공형)</t>
  </si>
  <si>
    <t>행복일자리드림</t>
    <phoneticPr fontId="27" type="noConversion"/>
  </si>
  <si>
    <t>도서관관리지원</t>
  </si>
  <si>
    <t>실버안전순찰대</t>
  </si>
  <si>
    <t>(사회서비스형)</t>
  </si>
  <si>
    <t>둘레커피사업단</t>
    <phoneticPr fontId="27" type="noConversion"/>
  </si>
  <si>
    <t>(제조판매형)</t>
    <phoneticPr fontId="5" type="noConversion"/>
  </si>
  <si>
    <t>(사회서비스)</t>
    <phoneticPr fontId="27" type="noConversion"/>
  </si>
  <si>
    <t>(B-A)</t>
    <phoneticPr fontId="21" type="noConversion"/>
  </si>
  <si>
    <t>관공서도우미</t>
    <phoneticPr fontId="5" type="noConversion"/>
  </si>
  <si>
    <t>보조금수입</t>
    <phoneticPr fontId="5" type="noConversion"/>
  </si>
  <si>
    <t>(공익활동)</t>
    <phoneticPr fontId="5" type="noConversion"/>
  </si>
  <si>
    <t>둘레커피사업</t>
    <phoneticPr fontId="5" type="noConversion"/>
  </si>
  <si>
    <t>(공동작업형)</t>
    <phoneticPr fontId="5" type="noConversion"/>
  </si>
  <si>
    <t>행복일자리드림</t>
    <phoneticPr fontId="5" type="noConversion"/>
  </si>
  <si>
    <t>사업수입</t>
    <phoneticPr fontId="5" type="noConversion"/>
  </si>
  <si>
    <t>후원금수입</t>
    <phoneticPr fontId="5" type="noConversion"/>
  </si>
  <si>
    <t>비지정후원금수입</t>
    <phoneticPr fontId="5" type="noConversion"/>
  </si>
  <si>
    <t>전년도이월금
(수익금이월)</t>
    <phoneticPr fontId="5" type="noConversion"/>
  </si>
  <si>
    <t>전년도이월금
(후원금)</t>
    <phoneticPr fontId="5" type="noConversion"/>
  </si>
  <si>
    <t>기타잡수입</t>
    <phoneticPr fontId="5" type="noConversion"/>
  </si>
  <si>
    <t>기타예금이자수입</t>
    <phoneticPr fontId="5" type="noConversion"/>
  </si>
  <si>
    <t>노인사회
활동지원</t>
    <phoneticPr fontId="5" type="noConversion"/>
  </si>
  <si>
    <t>실습지도사업</t>
    <phoneticPr fontId="5" type="noConversion"/>
  </si>
  <si>
    <t>실버드림택배</t>
    <phoneticPr fontId="5" type="noConversion"/>
  </si>
  <si>
    <t>둘레급식사업</t>
    <phoneticPr fontId="5" type="noConversion"/>
  </si>
  <si>
    <t>수영클린도우미</t>
    <phoneticPr fontId="5" type="noConversion"/>
  </si>
  <si>
    <t>게시판환경미화</t>
    <phoneticPr fontId="21" type="noConversion"/>
  </si>
  <si>
    <t>보육도우미</t>
    <phoneticPr fontId="21" type="noConversion"/>
  </si>
  <si>
    <t>수영클린도우미</t>
    <phoneticPr fontId="21" type="noConversion"/>
  </si>
  <si>
    <t>클린버스정류장</t>
    <phoneticPr fontId="21" type="noConversion"/>
  </si>
  <si>
    <t>실버드림택배</t>
    <phoneticPr fontId="21" type="noConversion"/>
  </si>
  <si>
    <t>둘레커피사업</t>
  </si>
  <si>
    <t>게시판환경미화</t>
    <phoneticPr fontId="5" type="noConversion"/>
  </si>
  <si>
    <t>보육도우미</t>
    <phoneticPr fontId="5" type="noConversion"/>
  </si>
  <si>
    <t>클린버스정류장</t>
    <phoneticPr fontId="5" type="noConversion"/>
  </si>
  <si>
    <t>둘레급식사업단</t>
    <phoneticPr fontId="27" type="noConversion"/>
  </si>
  <si>
    <t>보육시설지원</t>
    <phoneticPr fontId="5" type="noConversion"/>
  </si>
  <si>
    <t>지역아동센터지원</t>
    <phoneticPr fontId="5" type="noConversion"/>
  </si>
  <si>
    <t>장애인시설지원</t>
    <phoneticPr fontId="5" type="noConversion"/>
  </si>
  <si>
    <t>노인시설지원</t>
    <phoneticPr fontId="5" type="noConversion"/>
  </si>
  <si>
    <t>소방안전지킴이</t>
    <phoneticPr fontId="5" type="noConversion"/>
  </si>
  <si>
    <t>시니어생활방역단</t>
    <phoneticPr fontId="5" type="noConversion"/>
  </si>
  <si>
    <t>수영클린도우미(2)</t>
    <phoneticPr fontId="5" type="noConversion"/>
  </si>
  <si>
    <t>발열체크사업단</t>
    <phoneticPr fontId="5" type="noConversion"/>
  </si>
  <si>
    <t>복지포인트</t>
    <phoneticPr fontId="5" type="noConversion"/>
  </si>
  <si>
    <t>마을안전지킴이
(베이비부머)</t>
    <phoneticPr fontId="5" type="noConversion"/>
  </si>
  <si>
    <t>마을안전지킴이
(주택공사)</t>
    <phoneticPr fontId="5" type="noConversion"/>
  </si>
  <si>
    <t>마을안전지킴이
(방범)</t>
    <phoneticPr fontId="5" type="noConversion"/>
  </si>
  <si>
    <t>세 입</t>
    <phoneticPr fontId="5" type="noConversion"/>
  </si>
  <si>
    <t>총괄3-1</t>
    <phoneticPr fontId="5" type="noConversion"/>
  </si>
  <si>
    <t>총괄3-2</t>
    <phoneticPr fontId="5" type="noConversion"/>
  </si>
  <si>
    <t>(취업알선형)</t>
    <phoneticPr fontId="5" type="noConversion"/>
  </si>
  <si>
    <t>종사자성과급</t>
    <phoneticPr fontId="27" type="noConversion"/>
  </si>
  <si>
    <t>인센티브</t>
    <phoneticPr fontId="27" type="noConversion"/>
  </si>
  <si>
    <t>기타보조금</t>
    <phoneticPr fontId="27" type="noConversion"/>
  </si>
  <si>
    <t>전입금</t>
    <phoneticPr fontId="5" type="noConversion"/>
  </si>
  <si>
    <t>전입금</t>
    <phoneticPr fontId="5" type="noConversion"/>
  </si>
  <si>
    <t>법인전입금</t>
    <phoneticPr fontId="5" type="noConversion"/>
  </si>
  <si>
    <t>처우개선비</t>
    <phoneticPr fontId="5" type="noConversion"/>
  </si>
  <si>
    <t>마을안전지킴이
(방범)</t>
    <phoneticPr fontId="5" type="noConversion"/>
  </si>
  <si>
    <t>(고유사업)</t>
    <phoneticPr fontId="27" type="noConversion"/>
  </si>
  <si>
    <t>생활속거리두기
홍보단</t>
    <phoneticPr fontId="27" type="noConversion"/>
  </si>
  <si>
    <t xml:space="preserve">2021년  『부산수영시니어클럽』예산 세입․세출 총괄표 </t>
    <phoneticPr fontId="21" type="noConversion"/>
  </si>
  <si>
    <t>2020년(A)</t>
    <phoneticPr fontId="21" type="noConversion"/>
  </si>
  <si>
    <t>2021년(B)</t>
    <phoneticPr fontId="21" type="noConversion"/>
  </si>
  <si>
    <t>시간외수당</t>
    <phoneticPr fontId="27" type="noConversion"/>
  </si>
  <si>
    <t>시니어컨설턴트</t>
    <phoneticPr fontId="27" type="noConversion"/>
  </si>
  <si>
    <t>스쿨존지킴이</t>
    <phoneticPr fontId="27" type="noConversion"/>
  </si>
  <si>
    <t>(지역상생형)</t>
    <phoneticPr fontId="27" type="noConversion"/>
  </si>
  <si>
    <t>총괄3-3</t>
    <phoneticPr fontId="5" type="noConversion"/>
  </si>
  <si>
    <t>시니어컨설턴트</t>
    <phoneticPr fontId="27" type="noConversion"/>
  </si>
  <si>
    <t xml:space="preserve">    제1조  부산수영시니클럽의  2021년도 예산규모는 다음과 같다.
    제2조 세입총액  6,892,858,122원,   세출총액  6,892,858,122원으로 한다.
    제3조
     1)세입의 주요재원은 다음과 같다.(관 또는 항 단위)        2)세출의 내용은 다음과 같다.(관 또는 항 단위)
     ①보조금수입    6,022,420,000원                                  ①사무비                  328,570,000원   
     ②사업수입          749,275,600원                                  ②재산조성비             14,000,000원
     ③후원금수입            360,000원                                   ③사업비              6,375,563,544원
     ④이월금             118,592,522원                                   ④예비비 및 기타      174,724,578원
     ⑤잡수입                2,210,000원                                     
     제4조  국가 또는  지방자치단체로부터 교부된 보조금 및 수익자부담 경비 등은 보조금 목적에 맞추어 
               사용하여야하며 사업예산 변경시에는 추가경정 예산에 반영하여야 한다.
     제5조 세출경비의 부족이 생겼을 때는 사회복지법인 재무회계 규칙 제16조에 의거하여 예산을 전용할 수 있다.                      
              단 동일 항내의 목간전용이 불가피한 경우에는 법인 대표이사(또는 시설의 장)에게 그 권한을 위임한다.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</si>
</sst>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30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9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5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" fillId="23" borderId="36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5" borderId="37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6" fillId="10" borderId="35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2" borderId="43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13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>
      <alignment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1" fontId="14" fillId="0" borderId="0" xfId="329" applyFont="1" applyAlignment="1">
      <alignment horizontal="right" vertical="center" wrapText="1"/>
    </xf>
    <xf numFmtId="41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6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3" fontId="14" fillId="0" borderId="0" xfId="329" applyNumberFormat="1" applyFo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1" fontId="14" fillId="0" borderId="17" xfId="329" applyFont="1" applyBorder="1" applyAlignment="1">
      <alignment horizontal="right" vertical="center" wrapText="1"/>
    </xf>
    <xf numFmtId="3" fontId="14" fillId="0" borderId="17" xfId="329" applyNumberFormat="1" applyFont="1" applyBorder="1">
      <alignment vertical="center"/>
    </xf>
    <xf numFmtId="176" fontId="14" fillId="0" borderId="17" xfId="0" applyNumberFormat="1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 applyAlignment="1">
      <alignment horizontal="center" vertical="center"/>
    </xf>
    <xf numFmtId="41" fontId="14" fillId="0" borderId="0" xfId="329" applyFont="1" applyBorder="1" applyAlignment="1">
      <alignment horizontal="right" vertical="center" wrapText="1"/>
    </xf>
    <xf numFmtId="3" fontId="14" fillId="0" borderId="0" xfId="329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1" fontId="14" fillId="0" borderId="22" xfId="329" applyFont="1" applyBorder="1" applyAlignment="1">
      <alignment horizontal="right" vertical="center" wrapText="1"/>
    </xf>
    <xf numFmtId="3" fontId="14" fillId="0" borderId="22" xfId="329" applyNumberFormat="1" applyFont="1" applyBorder="1">
      <alignment vertical="center"/>
    </xf>
    <xf numFmtId="176" fontId="14" fillId="0" borderId="22" xfId="0" applyNumberFormat="1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41" fontId="7" fillId="4" borderId="1" xfId="328" applyNumberFormat="1" applyFont="1" applyFill="1" applyBorder="1" applyAlignment="1">
      <alignment horizontal="right" vertical="center" wrapText="1"/>
    </xf>
    <xf numFmtId="41" fontId="7" fillId="0" borderId="14" xfId="328" applyNumberFormat="1" applyFont="1" applyBorder="1" applyAlignment="1">
      <alignment horizontal="right" vertical="center" wrapText="1"/>
    </xf>
    <xf numFmtId="41" fontId="10" fillId="0" borderId="1" xfId="328" applyNumberFormat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41" fontId="10" fillId="0" borderId="1" xfId="402" applyNumberFormat="1" applyFont="1" applyFill="1" applyBorder="1" applyAlignment="1">
      <alignment horizontal="right" vertical="center" wrapText="1"/>
    </xf>
    <xf numFmtId="0" fontId="14" fillId="0" borderId="0" xfId="0" applyFont="1">
      <alignment vertical="center"/>
    </xf>
    <xf numFmtId="41" fontId="25" fillId="4" borderId="1" xfId="329" applyFont="1" applyFill="1" applyBorder="1" applyAlignment="1">
      <alignment horizontal="right" vertical="center" wrapText="1"/>
    </xf>
    <xf numFmtId="41" fontId="10" fillId="4" borderId="14" xfId="405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/>
    </xf>
    <xf numFmtId="41" fontId="10" fillId="0" borderId="12" xfId="329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/>
    </xf>
    <xf numFmtId="41" fontId="10" fillId="0" borderId="4" xfId="329" applyFont="1" applyBorder="1" applyAlignment="1">
      <alignment horizontal="center" vertical="center" wrapText="1"/>
    </xf>
    <xf numFmtId="41" fontId="10" fillId="0" borderId="14" xfId="329" applyNumberFormat="1" applyFont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10" fillId="4" borderId="1" xfId="402" applyNumberFormat="1" applyFont="1" applyFill="1" applyBorder="1" applyAlignment="1">
      <alignment horizontal="right" vertical="center" wrapText="1"/>
    </xf>
    <xf numFmtId="41" fontId="25" fillId="0" borderId="1" xfId="329" applyNumberFormat="1" applyFont="1" applyFill="1" applyBorder="1" applyAlignment="1">
      <alignment horizontal="right" vertical="center" wrapText="1"/>
    </xf>
    <xf numFmtId="41" fontId="25" fillId="0" borderId="1" xfId="329" applyFont="1" applyFill="1" applyBorder="1" applyAlignment="1">
      <alignment horizontal="right" vertical="center" wrapText="1"/>
    </xf>
    <xf numFmtId="41" fontId="10" fillId="0" borderId="1" xfId="1693" applyFont="1" applyFill="1" applyBorder="1" applyAlignment="1">
      <alignment horizontal="center" vertical="center" shrinkToFit="1"/>
    </xf>
    <xf numFmtId="41" fontId="14" fillId="0" borderId="1" xfId="329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 wrapText="1"/>
    </xf>
    <xf numFmtId="41" fontId="10" fillId="0" borderId="12" xfId="329" applyFont="1" applyFill="1" applyBorder="1" applyAlignment="1">
      <alignment horizontal="center" vertical="center" wrapText="1"/>
    </xf>
    <xf numFmtId="3" fontId="15" fillId="2" borderId="1" xfId="329" applyNumberFormat="1" applyFont="1" applyFill="1" applyBorder="1" applyAlignment="1">
      <alignment horizontal="center" vertical="center" wrapText="1"/>
    </xf>
    <xf numFmtId="176" fontId="15" fillId="2" borderId="13" xfId="1" applyNumberFormat="1" applyFont="1" applyFill="1" applyBorder="1" applyAlignment="1">
      <alignment horizontal="center" vertical="center" wrapText="1"/>
    </xf>
    <xf numFmtId="41" fontId="10" fillId="0" borderId="10" xfId="329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right" vertical="center" wrapText="1"/>
    </xf>
    <xf numFmtId="176" fontId="7" fillId="4" borderId="13" xfId="0" applyNumberFormat="1" applyFont="1" applyFill="1" applyBorder="1" applyAlignment="1">
      <alignment horizontal="right" vertical="center" wrapText="1"/>
    </xf>
    <xf numFmtId="176" fontId="8" fillId="4" borderId="13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1" fontId="8" fillId="0" borderId="1" xfId="329" applyNumberFormat="1" applyFont="1" applyFill="1" applyBorder="1" applyAlignment="1">
      <alignment horizontal="right" vertical="center" wrapText="1"/>
    </xf>
    <xf numFmtId="41" fontId="10" fillId="0" borderId="1" xfId="329" applyNumberFormat="1" applyFont="1" applyFill="1" applyBorder="1" applyAlignment="1">
      <alignment horizontal="right" vertical="center" wrapText="1"/>
    </xf>
    <xf numFmtId="41" fontId="7" fillId="0" borderId="12" xfId="329" applyNumberFormat="1" applyFont="1" applyFill="1" applyBorder="1" applyAlignment="1">
      <alignment horizontal="right" vertical="center" wrapText="1"/>
    </xf>
    <xf numFmtId="41" fontId="8" fillId="0" borderId="1" xfId="329" applyNumberFormat="1" applyFont="1" applyBorder="1" applyAlignment="1">
      <alignment horizontal="right" vertical="center" wrapText="1"/>
    </xf>
    <xf numFmtId="41" fontId="10" fillId="4" borderId="1" xfId="329" applyNumberFormat="1" applyFont="1" applyFill="1" applyBorder="1" applyAlignment="1">
      <alignment horizontal="right" vertical="center" wrapText="1"/>
    </xf>
    <xf numFmtId="41" fontId="10" fillId="0" borderId="1" xfId="1693" applyFont="1" applyFill="1" applyBorder="1" applyAlignment="1">
      <alignment horizontal="center" vertical="center" wrapText="1"/>
    </xf>
    <xf numFmtId="41" fontId="10" fillId="0" borderId="5" xfId="329" applyFont="1" applyFill="1" applyBorder="1" applyAlignment="1">
      <alignment horizontal="center" vertical="center" wrapText="1"/>
    </xf>
    <xf numFmtId="41" fontId="26" fillId="0" borderId="1" xfId="169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41" fontId="10" fillId="0" borderId="14" xfId="329" applyFont="1" applyFill="1" applyBorder="1" applyAlignment="1">
      <alignment horizontal="center" vertical="center" shrinkToFit="1"/>
    </xf>
    <xf numFmtId="41" fontId="10" fillId="0" borderId="8" xfId="329" applyFont="1" applyFill="1" applyBorder="1" applyAlignment="1">
      <alignment horizontal="center" vertical="center" wrapText="1"/>
    </xf>
    <xf numFmtId="41" fontId="10" fillId="0" borderId="6" xfId="329" applyFont="1" applyFill="1" applyBorder="1" applyAlignment="1">
      <alignment vertical="center" wrapText="1"/>
    </xf>
    <xf numFmtId="41" fontId="10" fillId="0" borderId="6" xfId="329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41" fontId="26" fillId="0" borderId="1" xfId="1799" applyFont="1" applyFill="1" applyBorder="1" applyAlignment="1">
      <alignment horizontal="center" vertical="center" shrinkToFit="1"/>
    </xf>
    <xf numFmtId="41" fontId="10" fillId="0" borderId="1" xfId="453" applyFont="1" applyFill="1" applyBorder="1" applyAlignment="1">
      <alignment horizontal="center" vertical="center" shrinkToFit="1"/>
    </xf>
    <xf numFmtId="41" fontId="10" fillId="0" borderId="1" xfId="1945" applyFont="1" applyFill="1" applyBorder="1" applyAlignment="1">
      <alignment horizontal="center" vertical="center" shrinkToFit="1"/>
    </xf>
    <xf numFmtId="41" fontId="10" fillId="0" borderId="1" xfId="1799" applyFont="1" applyFill="1" applyBorder="1" applyAlignment="1">
      <alignment horizontal="center" vertical="center" shrinkToFit="1"/>
    </xf>
    <xf numFmtId="41" fontId="10" fillId="0" borderId="1" xfId="329" applyFont="1" applyFill="1" applyBorder="1" applyAlignment="1">
      <alignment horizontal="center" vertical="center" shrinkToFit="1"/>
    </xf>
    <xf numFmtId="41" fontId="10" fillId="0" borderId="1" xfId="1945" applyNumberFormat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shrinkToFit="1"/>
    </xf>
    <xf numFmtId="0" fontId="0" fillId="0" borderId="0" xfId="0">
      <alignment vertical="center"/>
    </xf>
    <xf numFmtId="41" fontId="10" fillId="4" borderId="1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41" fontId="7" fillId="4" borderId="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right" vertical="center" wrapText="1"/>
    </xf>
    <xf numFmtId="41" fontId="7" fillId="0" borderId="1" xfId="329" applyFont="1" applyFill="1" applyBorder="1" applyAlignment="1">
      <alignment horizontal="right" vertical="center" wrapText="1"/>
    </xf>
    <xf numFmtId="41" fontId="10" fillId="0" borderId="1" xfId="401" applyNumberFormat="1" applyFont="1" applyFill="1" applyBorder="1" applyAlignment="1">
      <alignment horizontal="right" vertical="center" wrapText="1"/>
    </xf>
    <xf numFmtId="41" fontId="10" fillId="0" borderId="1" xfId="399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41" fontId="0" fillId="0" borderId="0" xfId="328" applyFo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41" fontId="0" fillId="3" borderId="0" xfId="0" applyNumberFormat="1" applyFill="1">
      <alignment vertical="center"/>
    </xf>
    <xf numFmtId="41" fontId="10" fillId="0" borderId="1" xfId="1693" applyNumberFormat="1" applyFont="1" applyFill="1" applyBorder="1" applyAlignment="1">
      <alignment horizontal="right" vertical="center" wrapText="1"/>
    </xf>
    <xf numFmtId="176" fontId="7" fillId="0" borderId="3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4" borderId="1" xfId="329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41" fontId="10" fillId="0" borderId="5" xfId="1799" applyFont="1" applyFill="1" applyBorder="1" applyAlignment="1">
      <alignment horizontal="center" vertical="center" shrinkToFit="1"/>
    </xf>
    <xf numFmtId="0" fontId="0" fillId="0" borderId="19" xfId="0" applyBorder="1">
      <alignment vertical="center"/>
    </xf>
    <xf numFmtId="41" fontId="0" fillId="4" borderId="0" xfId="328" applyFont="1" applyFill="1">
      <alignment vertical="center"/>
    </xf>
    <xf numFmtId="41" fontId="0" fillId="26" borderId="0" xfId="328" applyFont="1" applyFill="1">
      <alignment vertical="center"/>
    </xf>
    <xf numFmtId="0" fontId="14" fillId="0" borderId="5" xfId="0" applyFont="1" applyBorder="1" applyAlignment="1">
      <alignment horizontal="center" vertical="center"/>
    </xf>
    <xf numFmtId="41" fontId="10" fillId="0" borderId="10" xfId="1799" applyFont="1" applyFill="1" applyBorder="1" applyAlignment="1">
      <alignment horizontal="center" vertical="center" shrinkToFit="1"/>
    </xf>
    <xf numFmtId="41" fontId="10" fillId="0" borderId="1" xfId="398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/>
    </xf>
    <xf numFmtId="41" fontId="10" fillId="4" borderId="14" xfId="329" applyNumberFormat="1" applyFont="1" applyFill="1" applyBorder="1" applyAlignment="1">
      <alignment horizontal="right" vertical="center" wrapText="1"/>
    </xf>
    <xf numFmtId="41" fontId="10" fillId="0" borderId="14" xfId="329" applyNumberFormat="1" applyFont="1" applyFill="1" applyBorder="1" applyAlignment="1">
      <alignment horizontal="right" vertical="center" wrapText="1"/>
    </xf>
    <xf numFmtId="41" fontId="10" fillId="0" borderId="10" xfId="328" applyNumberFormat="1" applyFont="1" applyFill="1" applyBorder="1" applyAlignment="1">
      <alignment horizontal="right" vertical="center" wrapText="1"/>
    </xf>
    <xf numFmtId="41" fontId="10" fillId="0" borderId="10" xfId="329" applyFont="1" applyFill="1" applyBorder="1" applyAlignment="1">
      <alignment vertical="center" wrapText="1"/>
    </xf>
    <xf numFmtId="41" fontId="10" fillId="0" borderId="1" xfId="1087" applyNumberFormat="1" applyFont="1" applyFill="1" applyBorder="1" applyAlignment="1">
      <alignment horizontal="right" vertical="center" wrapText="1"/>
    </xf>
    <xf numFmtId="41" fontId="7" fillId="0" borderId="1" xfId="328" applyNumberFormat="1" applyFont="1" applyFill="1" applyBorder="1" applyAlignment="1">
      <alignment horizontal="right" vertical="center" wrapText="1"/>
    </xf>
    <xf numFmtId="41" fontId="10" fillId="0" borderId="5" xfId="329" applyFont="1" applyFill="1" applyBorder="1" applyAlignment="1">
      <alignment vertical="center" wrapText="1"/>
    </xf>
    <xf numFmtId="41" fontId="10" fillId="0" borderId="1" xfId="329" applyFont="1" applyFill="1" applyBorder="1" applyAlignment="1">
      <alignment horizontal="center" vertical="center" wrapText="1" shrinkToFit="1"/>
    </xf>
    <xf numFmtId="0" fontId="0" fillId="0" borderId="6" xfId="0" applyFill="1" applyBorder="1">
      <alignment vertical="center"/>
    </xf>
    <xf numFmtId="41" fontId="10" fillId="0" borderId="1" xfId="1193" applyFont="1" applyFill="1" applyBorder="1" applyAlignment="1">
      <alignment horizontal="center" vertical="center" wrapText="1"/>
    </xf>
    <xf numFmtId="41" fontId="10" fillId="0" borderId="1" xfId="1193" applyNumberFormat="1" applyFont="1" applyFill="1" applyBorder="1" applyAlignment="1">
      <alignment horizontal="right" vertical="center" wrapText="1"/>
    </xf>
    <xf numFmtId="41" fontId="10" fillId="0" borderId="1" xfId="1481" applyFont="1" applyFill="1" applyBorder="1" applyAlignment="1">
      <alignment horizontal="center" vertical="center" wrapText="1"/>
    </xf>
    <xf numFmtId="41" fontId="10" fillId="0" borderId="1" xfId="1481" applyNumberFormat="1" applyFont="1" applyFill="1" applyBorder="1" applyAlignment="1">
      <alignment horizontal="right" vertical="center" wrapText="1"/>
    </xf>
    <xf numFmtId="41" fontId="10" fillId="0" borderId="1" xfId="1481" applyFont="1" applyFill="1" applyBorder="1" applyAlignment="1">
      <alignment horizontal="center" vertical="center" shrinkToFit="1"/>
    </xf>
    <xf numFmtId="41" fontId="23" fillId="0" borderId="1" xfId="1481" applyNumberFormat="1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center" vertical="center" wrapText="1"/>
    </xf>
    <xf numFmtId="41" fontId="10" fillId="0" borderId="4" xfId="329" applyFont="1" applyFill="1" applyBorder="1" applyAlignment="1">
      <alignment horizontal="center" vertical="center" wrapText="1"/>
    </xf>
    <xf numFmtId="0" fontId="14" fillId="0" borderId="19" xfId="0" applyFont="1" applyFill="1" applyBorder="1">
      <alignment vertical="center"/>
    </xf>
    <xf numFmtId="41" fontId="10" fillId="0" borderId="1" xfId="1587" applyFont="1" applyFill="1" applyBorder="1" applyAlignment="1">
      <alignment horizontal="center" vertical="center" wrapText="1"/>
    </xf>
    <xf numFmtId="41" fontId="10" fillId="0" borderId="1" xfId="1587" applyNumberFormat="1" applyFont="1" applyFill="1" applyBorder="1" applyAlignment="1">
      <alignment horizontal="right" vertical="center" wrapText="1"/>
    </xf>
    <xf numFmtId="41" fontId="10" fillId="0" borderId="1" xfId="425" applyNumberFormat="1" applyFont="1" applyFill="1" applyBorder="1" applyAlignment="1">
      <alignment horizontal="right" vertical="center" wrapText="1"/>
    </xf>
    <xf numFmtId="41" fontId="7" fillId="0" borderId="1" xfId="591" applyNumberFormat="1" applyFont="1" applyFill="1" applyBorder="1" applyAlignment="1">
      <alignment horizontal="right" vertical="center" wrapText="1"/>
    </xf>
    <xf numFmtId="41" fontId="10" fillId="0" borderId="1" xfId="216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41" fontId="10" fillId="0" borderId="12" xfId="401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1" fontId="10" fillId="0" borderId="1" xfId="405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41" fontId="10" fillId="0" borderId="1" xfId="1799" applyNumberFormat="1" applyFont="1" applyFill="1" applyBorder="1" applyAlignment="1">
      <alignment horizontal="right" vertical="center" wrapText="1"/>
    </xf>
    <xf numFmtId="0" fontId="10" fillId="0" borderId="6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41" fontId="10" fillId="0" borderId="10" xfId="1799" applyNumberFormat="1" applyFont="1" applyFill="1" applyBorder="1" applyAlignment="1">
      <alignment horizontal="right" vertical="center" wrapText="1"/>
    </xf>
    <xf numFmtId="41" fontId="7" fillId="0" borderId="10" xfId="328" applyNumberFormat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horizontal="right" vertical="center" wrapText="1"/>
    </xf>
    <xf numFmtId="41" fontId="10" fillId="0" borderId="24" xfId="329" applyFont="1" applyFill="1" applyBorder="1" applyAlignment="1">
      <alignment vertical="center" wrapText="1"/>
    </xf>
    <xf numFmtId="41" fontId="10" fillId="0" borderId="5" xfId="1945" applyFont="1" applyFill="1" applyBorder="1" applyAlignment="1">
      <alignment horizontal="center" vertical="center" shrinkToFit="1"/>
    </xf>
    <xf numFmtId="41" fontId="10" fillId="0" borderId="12" xfId="1945" applyFont="1" applyFill="1" applyBorder="1" applyAlignment="1">
      <alignment horizontal="center" vertical="center" shrinkToFit="1"/>
    </xf>
    <xf numFmtId="41" fontId="10" fillId="0" borderId="3" xfId="329" applyFont="1" applyFill="1" applyBorder="1" applyAlignment="1">
      <alignment vertical="center" wrapText="1"/>
    </xf>
    <xf numFmtId="0" fontId="14" fillId="0" borderId="0" xfId="0" applyFont="1" applyFill="1" applyBorder="1">
      <alignment vertical="center"/>
    </xf>
    <xf numFmtId="0" fontId="43" fillId="0" borderId="1" xfId="0" applyFont="1" applyBorder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 shrinkToFit="1"/>
    </xf>
    <xf numFmtId="41" fontId="7" fillId="0" borderId="12" xfId="328" applyNumberFormat="1" applyFont="1" applyFill="1" applyBorder="1" applyAlignment="1">
      <alignment horizontal="right" vertical="center" wrapText="1"/>
    </xf>
    <xf numFmtId="176" fontId="7" fillId="4" borderId="30" xfId="0" applyNumberFormat="1" applyFont="1" applyFill="1" applyBorder="1" applyAlignment="1">
      <alignment horizontal="right" vertical="center" wrapText="1"/>
    </xf>
    <xf numFmtId="41" fontId="10" fillId="4" borderId="12" xfId="405" applyNumberFormat="1" applyFont="1" applyFill="1" applyBorder="1" applyAlignment="1">
      <alignment horizontal="right" vertical="center" wrapText="1"/>
    </xf>
    <xf numFmtId="41" fontId="10" fillId="0" borderId="12" xfId="405" applyNumberFormat="1" applyFont="1" applyFill="1" applyBorder="1" applyAlignment="1">
      <alignment horizontal="right" vertical="center" wrapText="1"/>
    </xf>
    <xf numFmtId="41" fontId="10" fillId="0" borderId="12" xfId="1945" applyNumberFormat="1" applyFont="1" applyFill="1" applyBorder="1" applyAlignment="1">
      <alignment horizontal="right" vertical="center" wrapText="1"/>
    </xf>
    <xf numFmtId="41" fontId="10" fillId="0" borderId="12" xfId="2160" applyNumberFormat="1" applyFont="1" applyFill="1" applyBorder="1" applyAlignment="1">
      <alignment horizontal="right" vertical="center" wrapText="1"/>
    </xf>
    <xf numFmtId="0" fontId="14" fillId="0" borderId="6" xfId="0" applyFont="1" applyFill="1" applyBorder="1">
      <alignment vertical="center"/>
    </xf>
    <xf numFmtId="0" fontId="25" fillId="0" borderId="12" xfId="0" applyFont="1" applyFill="1" applyBorder="1" applyAlignment="1">
      <alignment horizontal="center" vertical="center"/>
    </xf>
    <xf numFmtId="41" fontId="10" fillId="0" borderId="12" xfId="328" applyNumberFormat="1" applyFont="1" applyFill="1" applyBorder="1" applyAlignment="1">
      <alignment horizontal="right" vertical="center" wrapText="1"/>
    </xf>
    <xf numFmtId="3" fontId="14" fillId="0" borderId="1" xfId="329" applyNumberFormat="1" applyFont="1" applyBorder="1">
      <alignment vertical="center"/>
    </xf>
    <xf numFmtId="41" fontId="10" fillId="0" borderId="11" xfId="405" applyNumberFormat="1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center" vertical="center" wrapText="1"/>
    </xf>
    <xf numFmtId="41" fontId="10" fillId="4" borderId="1" xfId="1799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41" fontId="7" fillId="0" borderId="14" xfId="329" applyNumberFormat="1" applyFont="1" applyFill="1" applyBorder="1" applyAlignment="1">
      <alignment horizontal="right" vertical="center" wrapText="1"/>
    </xf>
    <xf numFmtId="176" fontId="7" fillId="0" borderId="29" xfId="0" applyNumberFormat="1" applyFont="1" applyFill="1" applyBorder="1" applyAlignment="1">
      <alignment horizontal="right" vertical="center" wrapText="1"/>
    </xf>
    <xf numFmtId="41" fontId="10" fillId="0" borderId="9" xfId="329" applyFont="1" applyFill="1" applyBorder="1" applyAlignment="1">
      <alignment vertical="center" wrapText="1"/>
    </xf>
    <xf numFmtId="41" fontId="10" fillId="0" borderId="7" xfId="329" applyFont="1" applyFill="1" applyBorder="1" applyAlignment="1">
      <alignment horizontal="center" vertical="center" wrapText="1"/>
    </xf>
    <xf numFmtId="41" fontId="26" fillId="0" borderId="14" xfId="1693" applyFont="1" applyFill="1" applyBorder="1" applyAlignment="1">
      <alignment horizontal="center" vertical="center" wrapText="1"/>
    </xf>
    <xf numFmtId="41" fontId="7" fillId="0" borderId="14" xfId="591" applyNumberFormat="1" applyFont="1" applyFill="1" applyBorder="1" applyAlignment="1">
      <alignment horizontal="right" vertical="center" wrapText="1"/>
    </xf>
    <xf numFmtId="41" fontId="25" fillId="0" borderId="14" xfId="329" applyNumberFormat="1" applyFont="1" applyFill="1" applyBorder="1" applyAlignment="1">
      <alignment horizontal="right" vertical="center" wrapText="1"/>
    </xf>
    <xf numFmtId="41" fontId="7" fillId="0" borderId="14" xfId="328" applyNumberFormat="1" applyFont="1" applyFill="1" applyBorder="1" applyAlignment="1">
      <alignment horizontal="right" vertical="center" wrapText="1"/>
    </xf>
    <xf numFmtId="176" fontId="7" fillId="4" borderId="29" xfId="0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41" fontId="10" fillId="0" borderId="14" xfId="405" applyNumberFormat="1" applyFont="1" applyFill="1" applyBorder="1" applyAlignment="1">
      <alignment horizontal="right" vertical="center" wrapText="1"/>
    </xf>
    <xf numFmtId="41" fontId="10" fillId="0" borderId="7" xfId="1799" applyFont="1" applyFill="1" applyBorder="1" applyAlignment="1">
      <alignment horizontal="center" vertical="center" shrinkToFit="1"/>
    </xf>
    <xf numFmtId="41" fontId="26" fillId="0" borderId="14" xfId="1799" applyFont="1" applyFill="1" applyBorder="1" applyAlignment="1">
      <alignment horizontal="center" vertical="center" shrinkToFit="1"/>
    </xf>
    <xf numFmtId="41" fontId="10" fillId="0" borderId="14" xfId="1799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/>
    </xf>
    <xf numFmtId="41" fontId="7" fillId="4" borderId="4" xfId="0" applyNumberFormat="1" applyFont="1" applyFill="1" applyBorder="1" applyAlignment="1">
      <alignment horizontal="right" vertical="center" wrapText="1"/>
    </xf>
    <xf numFmtId="41" fontId="10" fillId="4" borderId="4" xfId="0" applyNumberFormat="1" applyFont="1" applyFill="1" applyBorder="1" applyAlignment="1">
      <alignment horizontal="right" vertical="center" wrapText="1"/>
    </xf>
    <xf numFmtId="41" fontId="10" fillId="0" borderId="2" xfId="329" applyFont="1" applyFill="1" applyBorder="1" applyAlignment="1">
      <alignment horizontal="center" vertical="center" wrapText="1"/>
    </xf>
    <xf numFmtId="41" fontId="10" fillId="0" borderId="25" xfId="329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176" fontId="14" fillId="0" borderId="13" xfId="0" applyNumberFormat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41" fontId="10" fillId="0" borderId="10" xfId="1945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12" fillId="0" borderId="17" xfId="0" applyFont="1" applyBorder="1">
      <alignment vertical="center"/>
    </xf>
    <xf numFmtId="0" fontId="0" fillId="0" borderId="18" xfId="0" applyBorder="1">
      <alignment vertical="center"/>
    </xf>
    <xf numFmtId="0" fontId="19" fillId="0" borderId="1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41" fontId="15" fillId="2" borderId="10" xfId="329" applyFont="1" applyFill="1" applyBorder="1" applyAlignment="1">
      <alignment horizontal="center" vertical="center" wrapText="1"/>
    </xf>
    <xf numFmtId="41" fontId="15" fillId="2" borderId="12" xfId="329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41" fontId="10" fillId="0" borderId="1" xfId="329" applyFont="1" applyFill="1" applyBorder="1" applyAlignment="1">
      <alignment horizontal="center" vertical="center" wrapText="1"/>
    </xf>
    <xf numFmtId="41" fontId="10" fillId="0" borderId="15" xfId="329" applyFont="1" applyFill="1" applyBorder="1" applyAlignment="1">
      <alignment horizontal="center" vertical="center" wrapText="1"/>
    </xf>
    <xf numFmtId="41" fontId="10" fillId="0" borderId="11" xfId="329" applyFont="1" applyFill="1" applyBorder="1" applyAlignment="1">
      <alignment horizontal="center" vertical="center" wrapText="1"/>
    </xf>
    <xf numFmtId="41" fontId="10" fillId="0" borderId="15" xfId="329" applyFont="1" applyFill="1" applyBorder="1" applyAlignment="1">
      <alignment horizontal="center" vertical="center" shrinkToFit="1"/>
    </xf>
    <xf numFmtId="41" fontId="10" fillId="0" borderId="11" xfId="329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91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7" xfId="2904"/>
    <cellStyle name="쉼표 [0] 7 2" xfId="2909"/>
    <cellStyle name="쉼표 [0] 8" xfId="2907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53" xfId="2912"/>
    <cellStyle name="쉼표 [0] 8 54" xfId="2911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" xfId="2903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20" xfId="2908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" xfId="2906"/>
    <cellStyle name="표준 13 2" xfId="2808"/>
    <cellStyle name="표준 13 3" xfId="2910"/>
    <cellStyle name="표준 14 2" xfId="2809"/>
    <cellStyle name="표준 15 2" xfId="2810"/>
    <cellStyle name="표준 16 2" xfId="2811"/>
    <cellStyle name="표준 19 2" xfId="2812"/>
    <cellStyle name="표준 2" xfId="2813"/>
    <cellStyle name="표준 2 2" xfId="2905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view="pageBreakPreview" topLeftCell="B1" zoomScaleSheetLayoutView="100" workbookViewId="0">
      <selection activeCell="Q25" sqref="Q25"/>
    </sheetView>
  </sheetViews>
  <sheetFormatPr defaultRowHeight="16.5"/>
  <cols>
    <col min="1" max="1" width="3.125" customWidth="1"/>
    <col min="12" max="12" width="16.625" customWidth="1"/>
  </cols>
  <sheetData>
    <row r="1" spans="2:12" ht="17.25" thickBot="1"/>
    <row r="2" spans="2:12" ht="27.75" customHeight="1">
      <c r="B2" s="229" t="s">
        <v>13</v>
      </c>
      <c r="C2" s="230"/>
      <c r="D2" s="231"/>
      <c r="E2" s="231"/>
      <c r="F2" s="231"/>
      <c r="G2" s="231"/>
      <c r="H2" s="230"/>
      <c r="I2" s="230"/>
      <c r="J2" s="230"/>
      <c r="K2" s="230"/>
      <c r="L2" s="232"/>
    </row>
    <row r="3" spans="2:12">
      <c r="B3" s="37"/>
      <c r="C3" s="1"/>
      <c r="D3" s="1"/>
      <c r="E3" s="1"/>
      <c r="F3" s="1"/>
      <c r="G3" s="1"/>
      <c r="H3" s="1"/>
      <c r="I3" s="1"/>
      <c r="J3" s="1"/>
      <c r="K3" s="1"/>
      <c r="L3" s="38"/>
    </row>
    <row r="4" spans="2:12">
      <c r="B4" s="233" t="s">
        <v>143</v>
      </c>
      <c r="C4" s="234"/>
      <c r="D4" s="234"/>
      <c r="E4" s="234"/>
      <c r="F4" s="234"/>
      <c r="G4" s="234"/>
      <c r="H4" s="234"/>
      <c r="I4" s="234"/>
      <c r="J4" s="234"/>
      <c r="K4" s="234"/>
      <c r="L4" s="235"/>
    </row>
    <row r="5" spans="2:12">
      <c r="B5" s="236"/>
      <c r="C5" s="234"/>
      <c r="D5" s="234"/>
      <c r="E5" s="234"/>
      <c r="F5" s="234"/>
      <c r="G5" s="234"/>
      <c r="H5" s="234"/>
      <c r="I5" s="234"/>
      <c r="J5" s="234"/>
      <c r="K5" s="234"/>
      <c r="L5" s="235"/>
    </row>
    <row r="6" spans="2:12">
      <c r="B6" s="236"/>
      <c r="C6" s="234"/>
      <c r="D6" s="234"/>
      <c r="E6" s="234"/>
      <c r="F6" s="234"/>
      <c r="G6" s="234"/>
      <c r="H6" s="234"/>
      <c r="I6" s="234"/>
      <c r="J6" s="234"/>
      <c r="K6" s="234"/>
      <c r="L6" s="235"/>
    </row>
    <row r="7" spans="2:12">
      <c r="B7" s="236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2:12">
      <c r="B8" s="236"/>
      <c r="C8" s="234"/>
      <c r="D8" s="234"/>
      <c r="E8" s="234"/>
      <c r="F8" s="234"/>
      <c r="G8" s="234"/>
      <c r="H8" s="234"/>
      <c r="I8" s="234"/>
      <c r="J8" s="234"/>
      <c r="K8" s="234"/>
      <c r="L8" s="235"/>
    </row>
    <row r="9" spans="2:12">
      <c r="B9" s="236"/>
      <c r="C9" s="234"/>
      <c r="D9" s="234"/>
      <c r="E9" s="234"/>
      <c r="F9" s="234"/>
      <c r="G9" s="234"/>
      <c r="H9" s="234"/>
      <c r="I9" s="234"/>
      <c r="J9" s="234"/>
      <c r="K9" s="234"/>
      <c r="L9" s="235"/>
    </row>
    <row r="10" spans="2:12">
      <c r="B10" s="236"/>
      <c r="C10" s="234"/>
      <c r="D10" s="234"/>
      <c r="E10" s="234"/>
      <c r="F10" s="234"/>
      <c r="G10" s="234"/>
      <c r="H10" s="234"/>
      <c r="I10" s="234"/>
      <c r="J10" s="234"/>
      <c r="K10" s="234"/>
      <c r="L10" s="235"/>
    </row>
    <row r="11" spans="2:12">
      <c r="B11" s="236"/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  <row r="12" spans="2:12">
      <c r="B12" s="236"/>
      <c r="C12" s="234"/>
      <c r="D12" s="234"/>
      <c r="E12" s="234"/>
      <c r="F12" s="234"/>
      <c r="G12" s="234"/>
      <c r="H12" s="234"/>
      <c r="I12" s="234"/>
      <c r="J12" s="234"/>
      <c r="K12" s="234"/>
      <c r="L12" s="235"/>
    </row>
    <row r="13" spans="2:12">
      <c r="B13" s="236"/>
      <c r="C13" s="234"/>
      <c r="D13" s="234"/>
      <c r="E13" s="234"/>
      <c r="F13" s="234"/>
      <c r="G13" s="234"/>
      <c r="H13" s="234"/>
      <c r="I13" s="234"/>
      <c r="J13" s="234"/>
      <c r="K13" s="234"/>
      <c r="L13" s="235"/>
    </row>
    <row r="14" spans="2:12">
      <c r="B14" s="236"/>
      <c r="C14" s="234"/>
      <c r="D14" s="234"/>
      <c r="E14" s="234"/>
      <c r="F14" s="234"/>
      <c r="G14" s="234"/>
      <c r="H14" s="234"/>
      <c r="I14" s="234"/>
      <c r="J14" s="234"/>
      <c r="K14" s="234"/>
      <c r="L14" s="235"/>
    </row>
    <row r="15" spans="2:12">
      <c r="B15" s="236"/>
      <c r="C15" s="234"/>
      <c r="D15" s="234"/>
      <c r="E15" s="234"/>
      <c r="F15" s="234"/>
      <c r="G15" s="234"/>
      <c r="H15" s="234"/>
      <c r="I15" s="234"/>
      <c r="J15" s="234"/>
      <c r="K15" s="234"/>
      <c r="L15" s="235"/>
    </row>
    <row r="16" spans="2:12">
      <c r="B16" s="236"/>
      <c r="C16" s="234"/>
      <c r="D16" s="234"/>
      <c r="E16" s="234"/>
      <c r="F16" s="234"/>
      <c r="G16" s="234"/>
      <c r="H16" s="234"/>
      <c r="I16" s="234"/>
      <c r="J16" s="234"/>
      <c r="K16" s="234"/>
      <c r="L16" s="235"/>
    </row>
    <row r="17" spans="2:12" s="36" customFormat="1">
      <c r="B17" s="236"/>
      <c r="C17" s="234"/>
      <c r="D17" s="234"/>
      <c r="E17" s="234"/>
      <c r="F17" s="234"/>
      <c r="G17" s="234"/>
      <c r="H17" s="234"/>
      <c r="I17" s="234"/>
      <c r="J17" s="234"/>
      <c r="K17" s="234"/>
      <c r="L17" s="235"/>
    </row>
    <row r="18" spans="2:12" s="36" customFormat="1">
      <c r="B18" s="236"/>
      <c r="C18" s="234"/>
      <c r="D18" s="234"/>
      <c r="E18" s="234"/>
      <c r="F18" s="234"/>
      <c r="G18" s="234"/>
      <c r="H18" s="234"/>
      <c r="I18" s="234"/>
      <c r="J18" s="234"/>
      <c r="K18" s="234"/>
      <c r="L18" s="235"/>
    </row>
    <row r="19" spans="2:12" s="36" customFormat="1">
      <c r="B19" s="236"/>
      <c r="C19" s="234"/>
      <c r="D19" s="234"/>
      <c r="E19" s="234"/>
      <c r="F19" s="234"/>
      <c r="G19" s="234"/>
      <c r="H19" s="234"/>
      <c r="I19" s="234"/>
      <c r="J19" s="234"/>
      <c r="K19" s="234"/>
      <c r="L19" s="235"/>
    </row>
    <row r="20" spans="2:12">
      <c r="B20" s="236"/>
      <c r="C20" s="234"/>
      <c r="D20" s="234"/>
      <c r="E20" s="234"/>
      <c r="F20" s="234"/>
      <c r="G20" s="234"/>
      <c r="H20" s="234"/>
      <c r="I20" s="234"/>
      <c r="J20" s="234"/>
      <c r="K20" s="234"/>
      <c r="L20" s="235"/>
    </row>
    <row r="21" spans="2:12">
      <c r="B21" s="236"/>
      <c r="C21" s="234"/>
      <c r="D21" s="234"/>
      <c r="E21" s="234"/>
      <c r="F21" s="234"/>
      <c r="G21" s="234"/>
      <c r="H21" s="234"/>
      <c r="I21" s="234"/>
      <c r="J21" s="234"/>
      <c r="K21" s="234"/>
      <c r="L21" s="235"/>
    </row>
    <row r="22" spans="2:12">
      <c r="B22" s="236"/>
      <c r="C22" s="234"/>
      <c r="D22" s="234"/>
      <c r="E22" s="234"/>
      <c r="F22" s="234"/>
      <c r="G22" s="234"/>
      <c r="H22" s="234"/>
      <c r="I22" s="234"/>
      <c r="J22" s="234"/>
      <c r="K22" s="234"/>
      <c r="L22" s="235"/>
    </row>
    <row r="23" spans="2:12">
      <c r="B23" s="236"/>
      <c r="C23" s="234"/>
      <c r="D23" s="234"/>
      <c r="E23" s="234"/>
      <c r="F23" s="234"/>
      <c r="G23" s="234"/>
      <c r="H23" s="234"/>
      <c r="I23" s="234"/>
      <c r="J23" s="234"/>
      <c r="K23" s="234"/>
      <c r="L23" s="235"/>
    </row>
    <row r="24" spans="2:12">
      <c r="B24" s="236"/>
      <c r="C24" s="234"/>
      <c r="D24" s="234"/>
      <c r="E24" s="234"/>
      <c r="F24" s="234"/>
      <c r="G24" s="234"/>
      <c r="H24" s="234"/>
      <c r="I24" s="234"/>
      <c r="J24" s="234"/>
      <c r="K24" s="234"/>
      <c r="L24" s="235"/>
    </row>
    <row r="25" spans="2:12">
      <c r="B25" s="236"/>
      <c r="C25" s="234"/>
      <c r="D25" s="234"/>
      <c r="E25" s="234"/>
      <c r="F25" s="234"/>
      <c r="G25" s="234"/>
      <c r="H25" s="234"/>
      <c r="I25" s="234"/>
      <c r="J25" s="234"/>
      <c r="K25" s="234"/>
      <c r="L25" s="235"/>
    </row>
    <row r="26" spans="2:12">
      <c r="B26" s="236"/>
      <c r="C26" s="234"/>
      <c r="D26" s="234"/>
      <c r="E26" s="234"/>
      <c r="F26" s="234"/>
      <c r="G26" s="234"/>
      <c r="H26" s="234"/>
      <c r="I26" s="234"/>
      <c r="J26" s="234"/>
      <c r="K26" s="234"/>
      <c r="L26" s="235"/>
    </row>
    <row r="27" spans="2:12">
      <c r="B27" s="236"/>
      <c r="C27" s="234"/>
      <c r="D27" s="234"/>
      <c r="E27" s="234"/>
      <c r="F27" s="234"/>
      <c r="G27" s="234"/>
      <c r="H27" s="234"/>
      <c r="I27" s="234"/>
      <c r="J27" s="234"/>
      <c r="K27" s="234"/>
      <c r="L27" s="235"/>
    </row>
    <row r="28" spans="2:12" ht="17.25" thickBot="1"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9"/>
    </row>
    <row r="29" spans="2:12">
      <c r="B29" t="s">
        <v>14</v>
      </c>
    </row>
  </sheetData>
  <mergeCells count="2">
    <mergeCell ref="B2:L2"/>
    <mergeCell ref="B4:L28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view="pageBreakPreview" zoomScale="115" zoomScaleSheetLayoutView="115" workbookViewId="0">
      <selection activeCell="E20" sqref="E20"/>
    </sheetView>
  </sheetViews>
  <sheetFormatPr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2" customWidth="1"/>
    <col min="7" max="7" width="6.625" style="3" customWidth="1"/>
    <col min="8" max="8" width="8" style="44" customWidth="1"/>
    <col min="9" max="9" width="7.875" style="2" customWidth="1"/>
    <col min="10" max="10" width="10.625" style="44" customWidth="1"/>
    <col min="11" max="11" width="12.625" style="44" customWidth="1"/>
    <col min="12" max="12" width="12.5" style="33" customWidth="1"/>
    <col min="13" max="13" width="11.125" style="12" customWidth="1"/>
    <col min="14" max="14" width="8.125" style="3" bestFit="1" customWidth="1"/>
    <col min="15" max="15" width="14.625" style="96" bestFit="1" customWidth="1"/>
    <col min="16" max="16384" width="9" style="96"/>
  </cols>
  <sheetData>
    <row r="1" spans="1:15" ht="17.25" customHeight="1">
      <c r="A1" s="253" t="s">
        <v>134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5" ht="12" customHeight="1" thickBot="1">
      <c r="A2" s="6" t="s">
        <v>121</v>
      </c>
      <c r="B2" s="6"/>
      <c r="C2" s="6"/>
      <c r="D2" s="4"/>
      <c r="E2" s="8"/>
      <c r="F2" s="9"/>
      <c r="G2" s="4"/>
      <c r="H2" s="6"/>
      <c r="I2" s="6"/>
      <c r="J2" s="6"/>
      <c r="K2" s="6"/>
      <c r="L2" s="34"/>
      <c r="M2" s="10"/>
      <c r="N2" s="6" t="s">
        <v>12</v>
      </c>
    </row>
    <row r="3" spans="1:15" ht="16.5" customHeight="1">
      <c r="A3" s="246" t="s">
        <v>120</v>
      </c>
      <c r="B3" s="247"/>
      <c r="C3" s="247"/>
      <c r="D3" s="247"/>
      <c r="E3" s="247"/>
      <c r="F3" s="247"/>
      <c r="G3" s="248"/>
      <c r="H3" s="246" t="s">
        <v>6</v>
      </c>
      <c r="I3" s="247"/>
      <c r="J3" s="247"/>
      <c r="K3" s="247"/>
      <c r="L3" s="247"/>
      <c r="M3" s="247"/>
      <c r="N3" s="248"/>
    </row>
    <row r="4" spans="1:15" ht="16.5" customHeight="1">
      <c r="A4" s="249" t="s">
        <v>7</v>
      </c>
      <c r="B4" s="244"/>
      <c r="C4" s="244"/>
      <c r="D4" s="242" t="s">
        <v>135</v>
      </c>
      <c r="E4" s="242" t="s">
        <v>136</v>
      </c>
      <c r="F4" s="244" t="s">
        <v>15</v>
      </c>
      <c r="G4" s="245"/>
      <c r="H4" s="249" t="s">
        <v>7</v>
      </c>
      <c r="I4" s="244"/>
      <c r="J4" s="244"/>
      <c r="K4" s="242" t="s">
        <v>135</v>
      </c>
      <c r="L4" s="242" t="s">
        <v>136</v>
      </c>
      <c r="M4" s="244" t="s">
        <v>15</v>
      </c>
      <c r="N4" s="245"/>
    </row>
    <row r="5" spans="1:15" ht="16.5" customHeight="1">
      <c r="A5" s="179" t="s">
        <v>0</v>
      </c>
      <c r="B5" s="180" t="s">
        <v>1</v>
      </c>
      <c r="C5" s="180" t="s">
        <v>2</v>
      </c>
      <c r="D5" s="243"/>
      <c r="E5" s="243"/>
      <c r="F5" s="61" t="s">
        <v>79</v>
      </c>
      <c r="G5" s="62" t="s">
        <v>8</v>
      </c>
      <c r="H5" s="179" t="s">
        <v>0</v>
      </c>
      <c r="I5" s="180" t="s">
        <v>1</v>
      </c>
      <c r="J5" s="180" t="s">
        <v>2</v>
      </c>
      <c r="K5" s="243"/>
      <c r="L5" s="243"/>
      <c r="M5" s="61" t="s">
        <v>11</v>
      </c>
      <c r="N5" s="62" t="s">
        <v>8</v>
      </c>
    </row>
    <row r="6" spans="1:15" s="11" customFormat="1" ht="15" customHeight="1">
      <c r="A6" s="260" t="s">
        <v>10</v>
      </c>
      <c r="B6" s="261"/>
      <c r="C6" s="261"/>
      <c r="D6" s="110">
        <f>SUM(D7+D54+D69+D80+D71+D66)</f>
        <v>5539970744</v>
      </c>
      <c r="E6" s="110">
        <f>SUM(E7+E54+E69+E80+E71+E66)</f>
        <v>6892858122</v>
      </c>
      <c r="F6" s="69">
        <f>SUM(E6-D6)</f>
        <v>1352887378</v>
      </c>
      <c r="G6" s="59">
        <f>SUM(F6/D6)</f>
        <v>0.24420478744679811</v>
      </c>
      <c r="H6" s="260" t="s">
        <v>63</v>
      </c>
      <c r="I6" s="261"/>
      <c r="J6" s="261"/>
      <c r="K6" s="72">
        <f>SUM(K7+K29+K32+K89)</f>
        <v>5539970744</v>
      </c>
      <c r="L6" s="72">
        <f>SUM(L7+L29+L32+L89)</f>
        <v>6892858122</v>
      </c>
      <c r="M6" s="72">
        <f>SUM(M7+M29+M32+M89)</f>
        <v>1352887378</v>
      </c>
      <c r="N6" s="66">
        <f t="shared" ref="N6:N30" si="0">SUM(M6/K6)</f>
        <v>0.24420478744679811</v>
      </c>
      <c r="O6" s="117">
        <v>6892858122</v>
      </c>
    </row>
    <row r="7" spans="1:15" ht="15" customHeight="1">
      <c r="A7" s="99" t="s">
        <v>81</v>
      </c>
      <c r="B7" s="262" t="s">
        <v>36</v>
      </c>
      <c r="C7" s="262"/>
      <c r="D7" s="102">
        <f>SUM(D8+D15)</f>
        <v>4625584859</v>
      </c>
      <c r="E7" s="102">
        <f>SUM(E8+E15)</f>
        <v>6022420000</v>
      </c>
      <c r="F7" s="52">
        <f t="shared" ref="F7:F10" si="1">SUM(E7-D7)</f>
        <v>1396835141</v>
      </c>
      <c r="G7" s="64">
        <f>SUM(F7/D7)</f>
        <v>0.30198022165395538</v>
      </c>
      <c r="H7" s="50" t="s">
        <v>4</v>
      </c>
      <c r="I7" s="255" t="s">
        <v>36</v>
      </c>
      <c r="J7" s="255"/>
      <c r="K7" s="70">
        <f>SUM(K8,K19,K22)</f>
        <v>283071614</v>
      </c>
      <c r="L7" s="70">
        <f>SUM(L8,L19,L22)</f>
        <v>328570000</v>
      </c>
      <c r="M7" s="39">
        <f>SUM(L7-K7)</f>
        <v>45498386</v>
      </c>
      <c r="N7" s="65">
        <f t="shared" si="0"/>
        <v>0.16073100851433306</v>
      </c>
      <c r="O7" s="42">
        <f>SUM(L7+L29+L81)</f>
        <v>344920000</v>
      </c>
    </row>
    <row r="8" spans="1:15" ht="15" customHeight="1">
      <c r="A8" s="103"/>
      <c r="B8" s="181" t="s">
        <v>3</v>
      </c>
      <c r="C8" s="181" t="s">
        <v>55</v>
      </c>
      <c r="D8" s="108">
        <f>SUM(D9:D14)</f>
        <v>559838859</v>
      </c>
      <c r="E8" s="108">
        <f>SUM(E9:E14)</f>
        <v>597890000</v>
      </c>
      <c r="F8" s="52">
        <f>SUM(E8-D8)</f>
        <v>38051141</v>
      </c>
      <c r="G8" s="64">
        <f t="shared" ref="G8:G10" si="2">SUM(F8/D8)</f>
        <v>6.7968023991703652E-2</v>
      </c>
      <c r="H8" s="85"/>
      <c r="I8" s="121" t="s">
        <v>5</v>
      </c>
      <c r="J8" s="121" t="s">
        <v>9</v>
      </c>
      <c r="K8" s="73">
        <f>SUM(K9:K18)</f>
        <v>236754014</v>
      </c>
      <c r="L8" s="73">
        <f>SUM(L9:L18)</f>
        <v>283815833</v>
      </c>
      <c r="M8" s="39">
        <f t="shared" ref="M8:M11" si="3">SUM(L8-K8)</f>
        <v>47061819</v>
      </c>
      <c r="N8" s="65">
        <f t="shared" si="0"/>
        <v>0.19877939218382165</v>
      </c>
      <c r="O8" s="115">
        <v>330228729</v>
      </c>
    </row>
    <row r="9" spans="1:15" ht="15" customHeight="1">
      <c r="A9" s="104"/>
      <c r="B9" s="109"/>
      <c r="C9" s="68" t="s">
        <v>20</v>
      </c>
      <c r="D9" s="131">
        <v>296268859</v>
      </c>
      <c r="E9" s="131">
        <v>339800000</v>
      </c>
      <c r="F9" s="52">
        <f t="shared" si="1"/>
        <v>43531141</v>
      </c>
      <c r="G9" s="64">
        <f t="shared" si="2"/>
        <v>0.14693120683331756</v>
      </c>
      <c r="H9" s="86"/>
      <c r="I9" s="138"/>
      <c r="J9" s="182" t="s">
        <v>44</v>
      </c>
      <c r="K9" s="139">
        <v>177114700</v>
      </c>
      <c r="L9" s="139">
        <v>206821620</v>
      </c>
      <c r="M9" s="140">
        <f t="shared" si="3"/>
        <v>29706920</v>
      </c>
      <c r="N9" s="65">
        <f t="shared" si="0"/>
        <v>0.16772701531832196</v>
      </c>
      <c r="O9" s="115">
        <f>SUM(O7-O8)</f>
        <v>14691271</v>
      </c>
    </row>
    <row r="10" spans="1:15" ht="15" customHeight="1">
      <c r="A10" s="104"/>
      <c r="B10" s="101"/>
      <c r="C10" s="68" t="s">
        <v>68</v>
      </c>
      <c r="D10" s="131">
        <v>253070000</v>
      </c>
      <c r="E10" s="131">
        <v>253070000</v>
      </c>
      <c r="F10" s="52">
        <f t="shared" si="1"/>
        <v>0</v>
      </c>
      <c r="G10" s="64">
        <f t="shared" si="2"/>
        <v>0</v>
      </c>
      <c r="H10" s="86"/>
      <c r="I10" s="141"/>
      <c r="J10" s="182" t="s">
        <v>64</v>
      </c>
      <c r="K10" s="139">
        <v>16213420</v>
      </c>
      <c r="L10" s="139">
        <v>20803000</v>
      </c>
      <c r="M10" s="140">
        <f t="shared" si="3"/>
        <v>4589580</v>
      </c>
      <c r="N10" s="65">
        <f t="shared" si="0"/>
        <v>0.28307291120565559</v>
      </c>
    </row>
    <row r="11" spans="1:15" ht="15" customHeight="1">
      <c r="A11" s="104"/>
      <c r="B11" s="101"/>
      <c r="C11" s="120" t="s">
        <v>130</v>
      </c>
      <c r="D11" s="131">
        <v>3100000</v>
      </c>
      <c r="E11" s="131">
        <v>4320000</v>
      </c>
      <c r="F11" s="52">
        <f t="shared" ref="F11:F12" si="4">SUM(E11-D11)</f>
        <v>1220000</v>
      </c>
      <c r="G11" s="64">
        <f>SUM(F11/D11)</f>
        <v>0.3935483870967742</v>
      </c>
      <c r="H11" s="86"/>
      <c r="I11" s="141"/>
      <c r="J11" s="182" t="s">
        <v>29</v>
      </c>
      <c r="K11" s="139">
        <v>3526590</v>
      </c>
      <c r="L11" s="139">
        <v>2880000</v>
      </c>
      <c r="M11" s="140">
        <f t="shared" si="3"/>
        <v>-646590</v>
      </c>
      <c r="N11" s="65">
        <f t="shared" si="0"/>
        <v>-0.18334708599525321</v>
      </c>
    </row>
    <row r="12" spans="1:15" ht="15" customHeight="1">
      <c r="A12" s="104"/>
      <c r="B12" s="101"/>
      <c r="C12" s="68" t="s">
        <v>116</v>
      </c>
      <c r="D12" s="131">
        <v>600000</v>
      </c>
      <c r="E12" s="131">
        <v>700000</v>
      </c>
      <c r="F12" s="52">
        <f t="shared" si="4"/>
        <v>100000</v>
      </c>
      <c r="G12" s="64">
        <f t="shared" ref="G12" si="5">SUM(F12/D12)</f>
        <v>0.16666666666666666</v>
      </c>
      <c r="H12" s="86"/>
      <c r="I12" s="141"/>
      <c r="J12" s="182" t="s">
        <v>31</v>
      </c>
      <c r="K12" s="139">
        <v>1735000</v>
      </c>
      <c r="L12" s="139">
        <v>1020000</v>
      </c>
      <c r="M12" s="140">
        <f t="shared" ref="M12:M13" si="6">SUM(L12-K12)</f>
        <v>-715000</v>
      </c>
      <c r="N12" s="65">
        <f t="shared" si="0"/>
        <v>-0.41210374639769454</v>
      </c>
    </row>
    <row r="13" spans="1:15" ht="15" customHeight="1">
      <c r="A13" s="104"/>
      <c r="B13" s="101"/>
      <c r="C13" s="68" t="s">
        <v>125</v>
      </c>
      <c r="D13" s="131">
        <v>6800000</v>
      </c>
      <c r="E13" s="131">
        <v>0</v>
      </c>
      <c r="F13" s="52">
        <f t="shared" ref="F13" si="7">SUM(E13-D13)</f>
        <v>-6800000</v>
      </c>
      <c r="G13" s="64">
        <v>1</v>
      </c>
      <c r="H13" s="86"/>
      <c r="I13" s="141"/>
      <c r="J13" s="182" t="s">
        <v>137</v>
      </c>
      <c r="K13" s="139">
        <v>0</v>
      </c>
      <c r="L13" s="139">
        <v>2698000</v>
      </c>
      <c r="M13" s="140">
        <f t="shared" si="6"/>
        <v>2698000</v>
      </c>
      <c r="N13" s="65">
        <v>1</v>
      </c>
    </row>
    <row r="14" spans="1:15" ht="15" customHeight="1">
      <c r="A14" s="104"/>
      <c r="B14" s="47"/>
      <c r="C14" s="68" t="s">
        <v>126</v>
      </c>
      <c r="D14" s="131">
        <v>0</v>
      </c>
      <c r="E14" s="131">
        <v>0</v>
      </c>
      <c r="F14" s="52">
        <f t="shared" ref="F14" si="8">SUM(E14-D14)</f>
        <v>0</v>
      </c>
      <c r="G14" s="64">
        <v>0</v>
      </c>
      <c r="H14" s="86"/>
      <c r="I14" s="141"/>
      <c r="J14" s="142" t="s">
        <v>130</v>
      </c>
      <c r="K14" s="139">
        <v>3060000</v>
      </c>
      <c r="L14" s="139">
        <v>4320000</v>
      </c>
      <c r="M14" s="140">
        <f t="shared" ref="M14:M30" si="9">SUM(L14-K14)</f>
        <v>1260000</v>
      </c>
      <c r="N14" s="65">
        <f t="shared" si="0"/>
        <v>0.41176470588235292</v>
      </c>
    </row>
    <row r="15" spans="1:15" ht="21" customHeight="1">
      <c r="A15" s="104"/>
      <c r="B15" s="181" t="s">
        <v>93</v>
      </c>
      <c r="C15" s="133" t="s">
        <v>55</v>
      </c>
      <c r="D15" s="52">
        <f>SUM(D16:D53)</f>
        <v>4065746000</v>
      </c>
      <c r="E15" s="52">
        <f>SUM(E16:E53)</f>
        <v>5424530000</v>
      </c>
      <c r="F15" s="52">
        <f t="shared" ref="F15:F20" si="10">SUM(E15-D15)</f>
        <v>1358784000</v>
      </c>
      <c r="G15" s="64">
        <f t="shared" ref="G15:G29" si="11">SUM(F15/D15)</f>
        <v>0.33420287445403624</v>
      </c>
      <c r="H15" s="86"/>
      <c r="I15" s="141"/>
      <c r="J15" s="182" t="s">
        <v>116</v>
      </c>
      <c r="K15" s="139">
        <v>516660</v>
      </c>
      <c r="L15" s="139">
        <v>700000</v>
      </c>
      <c r="M15" s="140">
        <f t="shared" si="9"/>
        <v>183340</v>
      </c>
      <c r="N15" s="65">
        <f t="shared" si="0"/>
        <v>0.35485619169279603</v>
      </c>
    </row>
    <row r="16" spans="1:15" ht="21.75" customHeight="1">
      <c r="A16" s="104"/>
      <c r="B16" s="100" t="s">
        <v>82</v>
      </c>
      <c r="C16" s="133" t="s">
        <v>25</v>
      </c>
      <c r="D16" s="113">
        <v>198560000</v>
      </c>
      <c r="E16" s="113">
        <v>189000000</v>
      </c>
      <c r="F16" s="52">
        <f t="shared" si="10"/>
        <v>-9560000</v>
      </c>
      <c r="G16" s="64">
        <f t="shared" si="11"/>
        <v>-4.8146655922643028E-2</v>
      </c>
      <c r="H16" s="143"/>
      <c r="I16" s="141"/>
      <c r="J16" s="182" t="s">
        <v>39</v>
      </c>
      <c r="K16" s="139">
        <v>15147594</v>
      </c>
      <c r="L16" s="139">
        <v>19518552</v>
      </c>
      <c r="M16" s="140">
        <f t="shared" si="9"/>
        <v>4370958</v>
      </c>
      <c r="N16" s="65">
        <f t="shared" si="0"/>
        <v>0.28855790563174588</v>
      </c>
    </row>
    <row r="17" spans="1:15" ht="15" customHeight="1">
      <c r="A17" s="104"/>
      <c r="B17" s="122"/>
      <c r="C17" s="133" t="s">
        <v>33</v>
      </c>
      <c r="D17" s="111">
        <v>303890220</v>
      </c>
      <c r="E17" s="111">
        <v>94500000</v>
      </c>
      <c r="F17" s="52">
        <f t="shared" si="10"/>
        <v>-209390220</v>
      </c>
      <c r="G17" s="64">
        <f t="shared" si="11"/>
        <v>-0.68903244072810244</v>
      </c>
      <c r="H17" s="86"/>
      <c r="I17" s="141"/>
      <c r="J17" s="182" t="s">
        <v>21</v>
      </c>
      <c r="K17" s="139">
        <v>17910050</v>
      </c>
      <c r="L17" s="139">
        <v>23654661</v>
      </c>
      <c r="M17" s="140">
        <f t="shared" si="9"/>
        <v>5744611</v>
      </c>
      <c r="N17" s="65">
        <f t="shared" si="0"/>
        <v>0.32074790410970377</v>
      </c>
      <c r="O17" s="42">
        <f>SUM(E16:E32)</f>
        <v>3265200000</v>
      </c>
    </row>
    <row r="18" spans="1:15" ht="15" customHeight="1">
      <c r="A18" s="104"/>
      <c r="B18" s="49"/>
      <c r="C18" s="133" t="s">
        <v>26</v>
      </c>
      <c r="D18" s="111">
        <v>112732100</v>
      </c>
      <c r="E18" s="111">
        <v>94500000</v>
      </c>
      <c r="F18" s="52">
        <f t="shared" si="10"/>
        <v>-18232100</v>
      </c>
      <c r="G18" s="64">
        <f t="shared" si="11"/>
        <v>-0.16172944529552807</v>
      </c>
      <c r="H18" s="86"/>
      <c r="I18" s="141"/>
      <c r="J18" s="182" t="s">
        <v>65</v>
      </c>
      <c r="K18" s="139">
        <v>1530000</v>
      </c>
      <c r="L18" s="139">
        <v>1400000</v>
      </c>
      <c r="M18" s="140">
        <f t="shared" si="9"/>
        <v>-130000</v>
      </c>
      <c r="N18" s="65">
        <f t="shared" si="0"/>
        <v>-8.4967320261437912E-2</v>
      </c>
      <c r="O18" s="42">
        <f>SUM(E33+E34+E35+E36+E37+E38+E45+E46+E47)</f>
        <v>1657370000</v>
      </c>
    </row>
    <row r="19" spans="1:15" ht="15" customHeight="1">
      <c r="A19" s="104"/>
      <c r="B19" s="49"/>
      <c r="C19" s="133" t="s">
        <v>27</v>
      </c>
      <c r="D19" s="52">
        <v>32899000</v>
      </c>
      <c r="E19" s="52">
        <v>47250000</v>
      </c>
      <c r="F19" s="52">
        <f t="shared" si="10"/>
        <v>14351000</v>
      </c>
      <c r="G19" s="64">
        <f t="shared" si="11"/>
        <v>0.43621386668287793</v>
      </c>
      <c r="H19" s="86"/>
      <c r="I19" s="182" t="s">
        <v>59</v>
      </c>
      <c r="J19" s="182" t="s">
        <v>9</v>
      </c>
      <c r="K19" s="70">
        <f>SUM(K20:K21)</f>
        <v>25000</v>
      </c>
      <c r="L19" s="70">
        <f>SUM(L20:L21)</f>
        <v>300000</v>
      </c>
      <c r="M19" s="140">
        <f t="shared" si="9"/>
        <v>275000</v>
      </c>
      <c r="N19" s="65">
        <f t="shared" si="0"/>
        <v>11</v>
      </c>
      <c r="O19" s="42">
        <f>SUM(O18)</f>
        <v>1657370000</v>
      </c>
    </row>
    <row r="20" spans="1:15" ht="15" customHeight="1">
      <c r="A20" s="104"/>
      <c r="B20" s="49"/>
      <c r="C20" s="133" t="s">
        <v>34</v>
      </c>
      <c r="D20" s="54">
        <v>102758100</v>
      </c>
      <c r="E20" s="54">
        <v>126000000</v>
      </c>
      <c r="F20" s="52">
        <f t="shared" si="10"/>
        <v>23241900</v>
      </c>
      <c r="G20" s="64">
        <f t="shared" si="11"/>
        <v>0.22618070984185187</v>
      </c>
      <c r="H20" s="87"/>
      <c r="I20" s="63"/>
      <c r="J20" s="144" t="s">
        <v>45</v>
      </c>
      <c r="K20" s="145">
        <v>0</v>
      </c>
      <c r="L20" s="145">
        <v>100000</v>
      </c>
      <c r="M20" s="140">
        <f t="shared" si="9"/>
        <v>100000</v>
      </c>
      <c r="N20" s="65">
        <v>1</v>
      </c>
      <c r="O20" s="42">
        <f>SUM(E16:E32)</f>
        <v>3265200000</v>
      </c>
    </row>
    <row r="21" spans="1:15" ht="15" customHeight="1">
      <c r="A21" s="98"/>
      <c r="B21" s="106"/>
      <c r="C21" s="88" t="s">
        <v>73</v>
      </c>
      <c r="D21" s="54">
        <v>80710900</v>
      </c>
      <c r="E21" s="54">
        <v>94500000</v>
      </c>
      <c r="F21" s="52">
        <f t="shared" ref="F21:F31" si="12">SUM(E21-D21)</f>
        <v>13789100</v>
      </c>
      <c r="G21" s="64">
        <f t="shared" si="11"/>
        <v>0.17084557352228757</v>
      </c>
      <c r="H21" s="87"/>
      <c r="I21" s="60"/>
      <c r="J21" s="144" t="s">
        <v>46</v>
      </c>
      <c r="K21" s="145">
        <v>25000</v>
      </c>
      <c r="L21" s="145">
        <v>200000</v>
      </c>
      <c r="M21" s="140">
        <f t="shared" si="9"/>
        <v>175000</v>
      </c>
      <c r="N21" s="65">
        <f t="shared" si="0"/>
        <v>7</v>
      </c>
    </row>
    <row r="22" spans="1:15" ht="15" customHeight="1">
      <c r="A22" s="98"/>
      <c r="B22" s="106"/>
      <c r="C22" s="88" t="s">
        <v>74</v>
      </c>
      <c r="D22" s="55">
        <v>96675200</v>
      </c>
      <c r="E22" s="55">
        <v>94500000</v>
      </c>
      <c r="F22" s="52">
        <f t="shared" si="12"/>
        <v>-2175200</v>
      </c>
      <c r="G22" s="64">
        <f t="shared" si="11"/>
        <v>-2.2500082751315747E-2</v>
      </c>
      <c r="H22" s="87"/>
      <c r="I22" s="182" t="s">
        <v>60</v>
      </c>
      <c r="J22" s="182" t="s">
        <v>55</v>
      </c>
      <c r="K22" s="70">
        <f>SUM(K23:K28)</f>
        <v>46292600</v>
      </c>
      <c r="L22" s="70">
        <f>SUM(L23:L28)</f>
        <v>44454167</v>
      </c>
      <c r="M22" s="140">
        <f t="shared" si="9"/>
        <v>-1838433</v>
      </c>
      <c r="N22" s="65">
        <f t="shared" si="0"/>
        <v>-3.971332351174918E-2</v>
      </c>
    </row>
    <row r="23" spans="1:15" ht="15" customHeight="1">
      <c r="A23" s="98"/>
      <c r="B23" s="106"/>
      <c r="C23" s="88" t="s">
        <v>80</v>
      </c>
      <c r="D23" s="55">
        <v>74720000</v>
      </c>
      <c r="E23" s="55">
        <v>220500000</v>
      </c>
      <c r="F23" s="52">
        <f t="shared" si="12"/>
        <v>145780000</v>
      </c>
      <c r="G23" s="64">
        <f t="shared" si="11"/>
        <v>1.9510171306209849</v>
      </c>
      <c r="H23" s="87"/>
      <c r="I23" s="63"/>
      <c r="J23" s="146" t="s">
        <v>47</v>
      </c>
      <c r="K23" s="147">
        <v>339000</v>
      </c>
      <c r="L23" s="147">
        <v>600000</v>
      </c>
      <c r="M23" s="140">
        <f t="shared" si="9"/>
        <v>261000</v>
      </c>
      <c r="N23" s="65">
        <f t="shared" si="0"/>
        <v>0.76991150442477874</v>
      </c>
    </row>
    <row r="24" spans="1:15" ht="15" customHeight="1">
      <c r="A24" s="98"/>
      <c r="B24" s="106"/>
      <c r="C24" s="88" t="s">
        <v>98</v>
      </c>
      <c r="D24" s="55">
        <v>398820000</v>
      </c>
      <c r="E24" s="55">
        <v>472500000</v>
      </c>
      <c r="F24" s="52">
        <f t="shared" si="12"/>
        <v>73680000</v>
      </c>
      <c r="G24" s="64">
        <f t="shared" si="11"/>
        <v>0.18474499774334285</v>
      </c>
      <c r="H24" s="87"/>
      <c r="I24" s="75"/>
      <c r="J24" s="148" t="s">
        <v>48</v>
      </c>
      <c r="K24" s="147">
        <v>25372782</v>
      </c>
      <c r="L24" s="147">
        <v>22854167</v>
      </c>
      <c r="M24" s="140">
        <f t="shared" si="9"/>
        <v>-2518615</v>
      </c>
      <c r="N24" s="65">
        <f t="shared" si="0"/>
        <v>-9.9264440139043481E-2</v>
      </c>
    </row>
    <row r="25" spans="1:15" ht="15" customHeight="1">
      <c r="A25" s="98"/>
      <c r="B25" s="106"/>
      <c r="C25" s="88" t="s">
        <v>99</v>
      </c>
      <c r="D25" s="55">
        <v>180769380</v>
      </c>
      <c r="E25" s="55">
        <v>220500000</v>
      </c>
      <c r="F25" s="52">
        <f t="shared" si="12"/>
        <v>39730620</v>
      </c>
      <c r="G25" s="64">
        <f t="shared" si="11"/>
        <v>0.2197862270700934</v>
      </c>
      <c r="H25" s="87"/>
      <c r="I25" s="75"/>
      <c r="J25" s="146" t="s">
        <v>24</v>
      </c>
      <c r="K25" s="147">
        <v>8988112</v>
      </c>
      <c r="L25" s="147">
        <v>9000000</v>
      </c>
      <c r="M25" s="140">
        <f t="shared" si="9"/>
        <v>11888</v>
      </c>
      <c r="N25" s="65">
        <f t="shared" si="0"/>
        <v>1.3226359440113786E-3</v>
      </c>
    </row>
    <row r="26" spans="1:15" ht="15" customHeight="1">
      <c r="A26" s="98"/>
      <c r="B26" s="106"/>
      <c r="C26" s="88" t="s">
        <v>100</v>
      </c>
      <c r="D26" s="55">
        <v>115947400</v>
      </c>
      <c r="E26" s="55">
        <v>315000000</v>
      </c>
      <c r="F26" s="52">
        <f t="shared" si="12"/>
        <v>199052600</v>
      </c>
      <c r="G26" s="64">
        <f t="shared" si="11"/>
        <v>1.716749146595784</v>
      </c>
      <c r="H26" s="87"/>
      <c r="I26" s="75"/>
      <c r="J26" s="146" t="s">
        <v>49</v>
      </c>
      <c r="K26" s="147">
        <v>8242970</v>
      </c>
      <c r="L26" s="147">
        <v>8200000</v>
      </c>
      <c r="M26" s="140">
        <f t="shared" si="9"/>
        <v>-42970</v>
      </c>
      <c r="N26" s="65">
        <f t="shared" si="0"/>
        <v>-5.2129268940685211E-3</v>
      </c>
    </row>
    <row r="27" spans="1:15" ht="15" customHeight="1">
      <c r="A27" s="98"/>
      <c r="B27" s="106"/>
      <c r="C27" s="88" t="s">
        <v>101</v>
      </c>
      <c r="D27" s="55">
        <v>485989400</v>
      </c>
      <c r="E27" s="55">
        <v>472500000</v>
      </c>
      <c r="F27" s="52">
        <f t="shared" si="12"/>
        <v>-13489400</v>
      </c>
      <c r="G27" s="64">
        <f t="shared" si="11"/>
        <v>-2.7756572468453016E-2</v>
      </c>
      <c r="H27" s="87"/>
      <c r="I27" s="75"/>
      <c r="J27" s="146" t="s">
        <v>50</v>
      </c>
      <c r="K27" s="149">
        <v>1862636</v>
      </c>
      <c r="L27" s="149">
        <v>2500000</v>
      </c>
      <c r="M27" s="140">
        <f t="shared" si="9"/>
        <v>637364</v>
      </c>
      <c r="N27" s="65">
        <f t="shared" si="0"/>
        <v>0.34218387274808387</v>
      </c>
    </row>
    <row r="28" spans="1:15" ht="15" customHeight="1">
      <c r="A28" s="98"/>
      <c r="B28" s="106"/>
      <c r="C28" s="88" t="s">
        <v>114</v>
      </c>
      <c r="D28" s="55">
        <v>104780000</v>
      </c>
      <c r="E28" s="55">
        <v>0</v>
      </c>
      <c r="F28" s="52">
        <f t="shared" si="12"/>
        <v>-104780000</v>
      </c>
      <c r="G28" s="64">
        <f t="shared" si="11"/>
        <v>-1</v>
      </c>
      <c r="H28" s="87"/>
      <c r="I28" s="150"/>
      <c r="J28" s="146" t="s">
        <v>32</v>
      </c>
      <c r="K28" s="149">
        <v>1487100</v>
      </c>
      <c r="L28" s="149">
        <v>1300000</v>
      </c>
      <c r="M28" s="140">
        <f t="shared" si="9"/>
        <v>-187100</v>
      </c>
      <c r="N28" s="65">
        <f t="shared" si="0"/>
        <v>-0.12581534530293861</v>
      </c>
    </row>
    <row r="29" spans="1:15" ht="15" customHeight="1">
      <c r="A29" s="98"/>
      <c r="B29" s="106"/>
      <c r="C29" s="88" t="s">
        <v>115</v>
      </c>
      <c r="D29" s="55">
        <v>59391300</v>
      </c>
      <c r="E29" s="55">
        <v>0</v>
      </c>
      <c r="F29" s="52">
        <f t="shared" si="12"/>
        <v>-59391300</v>
      </c>
      <c r="G29" s="64">
        <f t="shared" si="11"/>
        <v>-1</v>
      </c>
      <c r="H29" s="151" t="s">
        <v>61</v>
      </c>
      <c r="I29" s="256" t="s">
        <v>17</v>
      </c>
      <c r="J29" s="257"/>
      <c r="K29" s="70">
        <f>SUM(K30:K31)</f>
        <v>43200000</v>
      </c>
      <c r="L29" s="70">
        <f>SUM(L30:L31)</f>
        <v>14000000</v>
      </c>
      <c r="M29" s="140">
        <f t="shared" si="9"/>
        <v>-29200000</v>
      </c>
      <c r="N29" s="65">
        <f t="shared" si="0"/>
        <v>-0.67592592592592593</v>
      </c>
    </row>
    <row r="30" spans="1:15" ht="23.25" customHeight="1">
      <c r="A30" s="98"/>
      <c r="B30" s="106"/>
      <c r="C30" s="186" t="s">
        <v>133</v>
      </c>
      <c r="D30" s="55">
        <v>0</v>
      </c>
      <c r="E30" s="55">
        <v>157500000</v>
      </c>
      <c r="F30" s="52">
        <f t="shared" si="12"/>
        <v>157500000</v>
      </c>
      <c r="G30" s="64">
        <v>1</v>
      </c>
      <c r="H30" s="152"/>
      <c r="I30" s="182" t="s">
        <v>18</v>
      </c>
      <c r="J30" s="153" t="s">
        <v>18</v>
      </c>
      <c r="K30" s="154">
        <v>17800000</v>
      </c>
      <c r="L30" s="154">
        <v>14000000</v>
      </c>
      <c r="M30" s="140">
        <f t="shared" si="9"/>
        <v>-3800000</v>
      </c>
      <c r="N30" s="65">
        <f t="shared" si="0"/>
        <v>-0.21348314606741572</v>
      </c>
      <c r="O30" s="42"/>
    </row>
    <row r="31" spans="1:15" ht="22.5" customHeight="1">
      <c r="A31" s="98"/>
      <c r="B31" s="107"/>
      <c r="C31" s="88" t="s">
        <v>139</v>
      </c>
      <c r="D31" s="157">
        <v>61766000</v>
      </c>
      <c r="E31" s="55">
        <v>551250000</v>
      </c>
      <c r="F31" s="52">
        <f t="shared" si="12"/>
        <v>489484000</v>
      </c>
      <c r="G31" s="64">
        <f>SUM(F31/D31)</f>
        <v>7.9248130039180129</v>
      </c>
      <c r="H31" s="87"/>
      <c r="I31" s="63"/>
      <c r="J31" s="153" t="s">
        <v>19</v>
      </c>
      <c r="K31" s="154">
        <v>25400000</v>
      </c>
      <c r="L31" s="154">
        <v>0</v>
      </c>
      <c r="M31" s="140">
        <f t="shared" ref="M31:M38" si="13">SUM(L31-K31)</f>
        <v>-25400000</v>
      </c>
      <c r="N31" s="65">
        <f t="shared" ref="N31:N38" si="14">SUM(M31/K31)</f>
        <v>-1</v>
      </c>
      <c r="O31" s="42"/>
    </row>
    <row r="32" spans="1:15" ht="22.5" customHeight="1">
      <c r="A32" s="98"/>
      <c r="B32" s="78" t="s">
        <v>140</v>
      </c>
      <c r="C32" s="78" t="s">
        <v>42</v>
      </c>
      <c r="D32" s="192">
        <v>29067000</v>
      </c>
      <c r="E32" s="55">
        <v>115200000</v>
      </c>
      <c r="F32" s="52">
        <f t="shared" ref="F32" si="15">SUM(E32-D32)</f>
        <v>86133000</v>
      </c>
      <c r="G32" s="64">
        <f t="shared" ref="G32" si="16">SUM(F32/D32)</f>
        <v>2.9632573020951596</v>
      </c>
      <c r="H32" s="151" t="s">
        <v>62</v>
      </c>
      <c r="I32" s="256" t="s">
        <v>36</v>
      </c>
      <c r="J32" s="257"/>
      <c r="K32" s="118">
        <f>SUM(K33+K57+K68+K81+K87)</f>
        <v>4943694396</v>
      </c>
      <c r="L32" s="118">
        <f>SUM(L33+L57+L68+L81+L87)</f>
        <v>6375563544</v>
      </c>
      <c r="M32" s="140">
        <f t="shared" si="13"/>
        <v>1431869148</v>
      </c>
      <c r="N32" s="65">
        <f t="shared" si="14"/>
        <v>0.28963544938346952</v>
      </c>
      <c r="O32" s="42"/>
    </row>
    <row r="33" spans="1:15" ht="22.5" customHeight="1">
      <c r="A33" s="104"/>
      <c r="B33" s="78" t="s">
        <v>75</v>
      </c>
      <c r="C33" s="78" t="s">
        <v>108</v>
      </c>
      <c r="D33" s="70">
        <v>509749000</v>
      </c>
      <c r="E33" s="70">
        <v>753350000</v>
      </c>
      <c r="F33" s="52">
        <f t="shared" ref="F33:F38" si="17">SUM(E33-D33)</f>
        <v>243601000</v>
      </c>
      <c r="G33" s="64">
        <f t="shared" ref="G33:G38" si="18">SUM(F33/D33)</f>
        <v>0.47788421360316546</v>
      </c>
      <c r="H33" s="152"/>
      <c r="I33" s="182" t="s">
        <v>30</v>
      </c>
      <c r="J33" s="74" t="s">
        <v>9</v>
      </c>
      <c r="K33" s="118">
        <f>SUM(K34:K56)</f>
        <v>2464930200</v>
      </c>
      <c r="L33" s="118">
        <f>SUM(L34:L56)</f>
        <v>3267491444</v>
      </c>
      <c r="M33" s="140">
        <f t="shared" si="13"/>
        <v>802561244</v>
      </c>
      <c r="N33" s="65">
        <f t="shared" si="14"/>
        <v>0.32559187436625997</v>
      </c>
      <c r="O33" s="42"/>
    </row>
    <row r="34" spans="1:15" ht="15" customHeight="1">
      <c r="A34" s="104"/>
      <c r="B34" s="79"/>
      <c r="C34" s="78" t="s">
        <v>109</v>
      </c>
      <c r="D34" s="70">
        <v>94644000</v>
      </c>
      <c r="E34" s="70">
        <v>134810000</v>
      </c>
      <c r="F34" s="52">
        <f t="shared" si="17"/>
        <v>40166000</v>
      </c>
      <c r="G34" s="64">
        <f t="shared" si="18"/>
        <v>0.42439034698448924</v>
      </c>
      <c r="H34" s="86"/>
      <c r="I34" s="63"/>
      <c r="J34" s="74" t="s">
        <v>40</v>
      </c>
      <c r="K34" s="155">
        <v>198560000</v>
      </c>
      <c r="L34" s="113">
        <v>189000000</v>
      </c>
      <c r="M34" s="140">
        <f t="shared" si="13"/>
        <v>-9560000</v>
      </c>
      <c r="N34" s="65">
        <f t="shared" si="14"/>
        <v>-4.8146655922643028E-2</v>
      </c>
      <c r="O34" s="42"/>
    </row>
    <row r="35" spans="1:15" ht="15" customHeight="1">
      <c r="A35" s="104"/>
      <c r="B35" s="82"/>
      <c r="C35" s="78" t="s">
        <v>110</v>
      </c>
      <c r="D35" s="70">
        <v>47322000</v>
      </c>
      <c r="E35" s="70">
        <v>134810000</v>
      </c>
      <c r="F35" s="52">
        <f t="shared" si="17"/>
        <v>87488000</v>
      </c>
      <c r="G35" s="64">
        <f t="shared" si="18"/>
        <v>1.8487806939689786</v>
      </c>
      <c r="H35" s="86"/>
      <c r="I35" s="75"/>
      <c r="J35" s="76" t="s">
        <v>41</v>
      </c>
      <c r="K35" s="155">
        <v>303890220</v>
      </c>
      <c r="L35" s="111">
        <v>94500000</v>
      </c>
      <c r="M35" s="140">
        <f t="shared" si="13"/>
        <v>-209390220</v>
      </c>
      <c r="N35" s="65">
        <f t="shared" si="14"/>
        <v>-0.68903244072810244</v>
      </c>
    </row>
    <row r="36" spans="1:15" ht="15" customHeight="1">
      <c r="A36" s="104"/>
      <c r="B36" s="82"/>
      <c r="C36" s="95" t="s">
        <v>111</v>
      </c>
      <c r="D36" s="48">
        <v>118305000</v>
      </c>
      <c r="E36" s="48">
        <v>158600000</v>
      </c>
      <c r="F36" s="71">
        <f t="shared" si="17"/>
        <v>40295000</v>
      </c>
      <c r="G36" s="119">
        <f t="shared" si="18"/>
        <v>0.34060267951481343</v>
      </c>
      <c r="H36" s="86"/>
      <c r="I36" s="75"/>
      <c r="J36" s="74" t="s">
        <v>28</v>
      </c>
      <c r="K36" s="156">
        <v>112732100</v>
      </c>
      <c r="L36" s="111">
        <v>94500000</v>
      </c>
      <c r="M36" s="140">
        <f t="shared" si="13"/>
        <v>-18232100</v>
      </c>
      <c r="N36" s="65">
        <f t="shared" si="14"/>
        <v>-0.16172944529552807</v>
      </c>
    </row>
    <row r="37" spans="1:15" ht="15" customHeight="1">
      <c r="A37" s="104"/>
      <c r="B37" s="82"/>
      <c r="C37" s="78" t="s">
        <v>112</v>
      </c>
      <c r="D37" s="70">
        <v>78870000</v>
      </c>
      <c r="E37" s="70">
        <v>79300000</v>
      </c>
      <c r="F37" s="52">
        <f t="shared" si="17"/>
        <v>430000</v>
      </c>
      <c r="G37" s="64">
        <f t="shared" si="18"/>
        <v>5.4520096361100542E-3</v>
      </c>
      <c r="H37" s="86"/>
      <c r="I37" s="75"/>
      <c r="J37" s="56" t="s">
        <v>27</v>
      </c>
      <c r="K37" s="156">
        <v>32899000</v>
      </c>
      <c r="L37" s="52">
        <v>47250000</v>
      </c>
      <c r="M37" s="140">
        <f t="shared" si="13"/>
        <v>14351000</v>
      </c>
      <c r="N37" s="65">
        <f t="shared" si="14"/>
        <v>0.43621386668287793</v>
      </c>
    </row>
    <row r="38" spans="1:15" ht="15" customHeight="1" thickBot="1">
      <c r="A38" s="134"/>
      <c r="B38" s="200"/>
      <c r="C38" s="201" t="s">
        <v>113</v>
      </c>
      <c r="D38" s="136">
        <v>81370000</v>
      </c>
      <c r="E38" s="136">
        <v>158600000</v>
      </c>
      <c r="F38" s="202">
        <f t="shared" si="17"/>
        <v>77230000</v>
      </c>
      <c r="G38" s="203">
        <f t="shared" si="18"/>
        <v>0.94912129777559295</v>
      </c>
      <c r="H38" s="204"/>
      <c r="I38" s="205"/>
      <c r="J38" s="206" t="s">
        <v>34</v>
      </c>
      <c r="K38" s="207">
        <v>102758100</v>
      </c>
      <c r="L38" s="208">
        <v>126000000</v>
      </c>
      <c r="M38" s="209">
        <f t="shared" si="13"/>
        <v>23241900</v>
      </c>
      <c r="N38" s="210">
        <f t="shared" si="14"/>
        <v>0.22618070984185187</v>
      </c>
    </row>
    <row r="39" spans="1:15" ht="15" customHeight="1"/>
    <row r="40" spans="1:15" ht="17.25" customHeight="1">
      <c r="A40" s="253" t="s">
        <v>134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</row>
    <row r="41" spans="1:15" ht="12" customHeight="1" thickBot="1">
      <c r="A41" s="6" t="s">
        <v>122</v>
      </c>
      <c r="B41" s="6"/>
      <c r="C41" s="6"/>
      <c r="D41" s="4"/>
      <c r="E41" s="8"/>
      <c r="F41" s="9"/>
      <c r="G41" s="4"/>
      <c r="H41" s="6"/>
      <c r="I41" s="6"/>
      <c r="J41" s="6"/>
      <c r="K41" s="6"/>
      <c r="L41" s="34"/>
      <c r="M41" s="10"/>
      <c r="N41" s="6" t="s">
        <v>12</v>
      </c>
    </row>
    <row r="42" spans="1:15" ht="16.5" customHeight="1">
      <c r="A42" s="246" t="s">
        <v>120</v>
      </c>
      <c r="B42" s="247"/>
      <c r="C42" s="247"/>
      <c r="D42" s="247"/>
      <c r="E42" s="247"/>
      <c r="F42" s="247"/>
      <c r="G42" s="248"/>
      <c r="H42" s="246" t="s">
        <v>6</v>
      </c>
      <c r="I42" s="247"/>
      <c r="J42" s="247"/>
      <c r="K42" s="247"/>
      <c r="L42" s="247"/>
      <c r="M42" s="247"/>
      <c r="N42" s="248"/>
    </row>
    <row r="43" spans="1:15" ht="16.5" customHeight="1">
      <c r="A43" s="249" t="s">
        <v>7</v>
      </c>
      <c r="B43" s="244"/>
      <c r="C43" s="244"/>
      <c r="D43" s="242" t="s">
        <v>135</v>
      </c>
      <c r="E43" s="242" t="s">
        <v>136</v>
      </c>
      <c r="F43" s="244" t="s">
        <v>15</v>
      </c>
      <c r="G43" s="245"/>
      <c r="H43" s="249" t="s">
        <v>7</v>
      </c>
      <c r="I43" s="244"/>
      <c r="J43" s="244"/>
      <c r="K43" s="242" t="s">
        <v>135</v>
      </c>
      <c r="L43" s="242" t="s">
        <v>136</v>
      </c>
      <c r="M43" s="244" t="s">
        <v>15</v>
      </c>
      <c r="N43" s="245"/>
    </row>
    <row r="44" spans="1:15" ht="16.5" customHeight="1">
      <c r="A44" s="179" t="s">
        <v>0</v>
      </c>
      <c r="B44" s="180" t="s">
        <v>1</v>
      </c>
      <c r="C44" s="180" t="s">
        <v>2</v>
      </c>
      <c r="D44" s="243"/>
      <c r="E44" s="243"/>
      <c r="F44" s="61" t="s">
        <v>79</v>
      </c>
      <c r="G44" s="62" t="s">
        <v>8</v>
      </c>
      <c r="H44" s="179" t="s">
        <v>0</v>
      </c>
      <c r="I44" s="180" t="s">
        <v>1</v>
      </c>
      <c r="J44" s="180" t="s">
        <v>2</v>
      </c>
      <c r="K44" s="243"/>
      <c r="L44" s="243"/>
      <c r="M44" s="61" t="s">
        <v>11</v>
      </c>
      <c r="N44" s="62" t="s">
        <v>8</v>
      </c>
    </row>
    <row r="45" spans="1:15" ht="21" customHeight="1">
      <c r="A45" s="104"/>
      <c r="B45" s="82"/>
      <c r="C45" s="116" t="s">
        <v>131</v>
      </c>
      <c r="D45" s="70">
        <v>157740000</v>
      </c>
      <c r="E45" s="70">
        <v>158600000</v>
      </c>
      <c r="F45" s="52">
        <f t="shared" ref="F45:F47" si="19">SUM(E45-D45)</f>
        <v>860000</v>
      </c>
      <c r="G45" s="64">
        <f t="shared" ref="G45" si="20">SUM(F45/D45)</f>
        <v>5.4520096361100542E-3</v>
      </c>
      <c r="H45" s="227"/>
      <c r="I45" s="63"/>
      <c r="J45" s="74" t="s">
        <v>73</v>
      </c>
      <c r="K45" s="155">
        <v>80710900</v>
      </c>
      <c r="L45" s="54">
        <v>94500000</v>
      </c>
      <c r="M45" s="39">
        <f>SUM(L45-K45)</f>
        <v>13789100</v>
      </c>
      <c r="N45" s="65">
        <f t="shared" ref="N45:N57" si="21">SUM(M45/K45)</f>
        <v>0.17084557352228757</v>
      </c>
    </row>
    <row r="46" spans="1:15" ht="21" customHeight="1">
      <c r="A46" s="104"/>
      <c r="B46" s="82"/>
      <c r="C46" s="116" t="s">
        <v>138</v>
      </c>
      <c r="D46" s="70">
        <v>0</v>
      </c>
      <c r="E46" s="70">
        <v>79300000</v>
      </c>
      <c r="F46" s="52">
        <f t="shared" si="19"/>
        <v>79300000</v>
      </c>
      <c r="G46" s="64">
        <v>1</v>
      </c>
      <c r="H46" s="193"/>
      <c r="I46" s="166"/>
      <c r="J46" s="194" t="s">
        <v>74</v>
      </c>
      <c r="K46" s="195">
        <v>96675200</v>
      </c>
      <c r="L46" s="55">
        <v>94500000</v>
      </c>
      <c r="M46" s="187">
        <f>SUM(L46-K46)</f>
        <v>-2175200</v>
      </c>
      <c r="N46" s="188">
        <f t="shared" si="21"/>
        <v>-2.2500082751315747E-2</v>
      </c>
    </row>
    <row r="47" spans="1:15" ht="21.75" customHeight="1">
      <c r="A47" s="98"/>
      <c r="B47" s="178" t="s">
        <v>132</v>
      </c>
      <c r="C47" s="116" t="s">
        <v>117</v>
      </c>
      <c r="D47" s="70">
        <v>40000000</v>
      </c>
      <c r="E47" s="70">
        <v>0</v>
      </c>
      <c r="F47" s="52">
        <f t="shared" si="19"/>
        <v>-40000000</v>
      </c>
      <c r="G47" s="64">
        <v>0</v>
      </c>
      <c r="H47" s="86"/>
      <c r="I47" s="75"/>
      <c r="J47" s="74" t="s">
        <v>80</v>
      </c>
      <c r="K47" s="41">
        <v>74720000</v>
      </c>
      <c r="L47" s="55">
        <v>220500000</v>
      </c>
      <c r="M47" s="140">
        <f>SUM(L47-K47)</f>
        <v>145780000</v>
      </c>
      <c r="N47" s="65">
        <f t="shared" si="21"/>
        <v>1.9510171306209849</v>
      </c>
      <c r="O47" s="42"/>
    </row>
    <row r="48" spans="1:15">
      <c r="A48" s="225"/>
      <c r="B48" s="133"/>
      <c r="C48" s="78" t="s">
        <v>102</v>
      </c>
      <c r="D48" s="157">
        <v>106800000</v>
      </c>
      <c r="E48" s="157">
        <v>106800000</v>
      </c>
      <c r="F48" s="52">
        <f>SUM(E48-D48)</f>
        <v>0</v>
      </c>
      <c r="G48" s="64">
        <f t="shared" ref="G48:G53" si="22">SUM(F48/D48)</f>
        <v>0</v>
      </c>
      <c r="H48" s="86"/>
      <c r="I48" s="75"/>
      <c r="J48" s="158" t="s">
        <v>104</v>
      </c>
      <c r="K48" s="41">
        <v>398820000</v>
      </c>
      <c r="L48" s="55">
        <v>472500000</v>
      </c>
      <c r="M48" s="140">
        <f>SUM(L48-K48)</f>
        <v>73680000</v>
      </c>
      <c r="N48" s="65">
        <f t="shared" si="21"/>
        <v>0.18474499774334285</v>
      </c>
      <c r="O48" s="42"/>
    </row>
    <row r="49" spans="1:16" ht="15" customHeight="1">
      <c r="A49" s="98"/>
      <c r="B49" s="133" t="s">
        <v>77</v>
      </c>
      <c r="C49" s="68" t="s">
        <v>35</v>
      </c>
      <c r="D49" s="112">
        <v>93450000</v>
      </c>
      <c r="E49" s="112">
        <v>93450000</v>
      </c>
      <c r="F49" s="52">
        <f>SUM(E49-D49)</f>
        <v>0</v>
      </c>
      <c r="G49" s="64">
        <f t="shared" si="22"/>
        <v>0</v>
      </c>
      <c r="H49" s="86"/>
      <c r="I49" s="75"/>
      <c r="J49" s="158" t="s">
        <v>105</v>
      </c>
      <c r="K49" s="41">
        <v>180769380</v>
      </c>
      <c r="L49" s="55">
        <v>220500000</v>
      </c>
      <c r="M49" s="140">
        <f t="shared" ref="M49:M54" si="23">SUM(L49-K49)</f>
        <v>39730620</v>
      </c>
      <c r="N49" s="65">
        <f t="shared" si="21"/>
        <v>0.2197862270700934</v>
      </c>
      <c r="O49" s="42"/>
    </row>
    <row r="50" spans="1:16" ht="16.5" customHeight="1">
      <c r="A50" s="20"/>
      <c r="B50" s="129"/>
      <c r="C50" s="80" t="s">
        <v>83</v>
      </c>
      <c r="D50" s="159">
        <v>26700000</v>
      </c>
      <c r="E50" s="159">
        <v>26700000</v>
      </c>
      <c r="F50" s="71">
        <f>SUM(E50-D50)</f>
        <v>0</v>
      </c>
      <c r="G50" s="119">
        <f t="shared" si="22"/>
        <v>0</v>
      </c>
      <c r="H50" s="86"/>
      <c r="I50" s="75"/>
      <c r="J50" s="158" t="s">
        <v>97</v>
      </c>
      <c r="K50" s="41">
        <v>115947400</v>
      </c>
      <c r="L50" s="55">
        <v>315000000</v>
      </c>
      <c r="M50" s="140">
        <f t="shared" si="23"/>
        <v>199052600</v>
      </c>
      <c r="N50" s="65">
        <f t="shared" si="21"/>
        <v>1.716749146595784</v>
      </c>
    </row>
    <row r="51" spans="1:16" ht="16.5" customHeight="1">
      <c r="A51" s="126"/>
      <c r="B51" s="107"/>
      <c r="C51" s="133" t="s">
        <v>96</v>
      </c>
      <c r="D51" s="112">
        <v>66750000</v>
      </c>
      <c r="E51" s="112">
        <v>58740000</v>
      </c>
      <c r="F51" s="52">
        <f t="shared" ref="F51:F53" si="24">SUM(E51-D51)</f>
        <v>-8010000</v>
      </c>
      <c r="G51" s="64">
        <f t="shared" si="22"/>
        <v>-0.12</v>
      </c>
      <c r="H51" s="86"/>
      <c r="I51" s="75"/>
      <c r="J51" s="158" t="s">
        <v>106</v>
      </c>
      <c r="K51" s="41">
        <v>485989400</v>
      </c>
      <c r="L51" s="55">
        <v>472500000</v>
      </c>
      <c r="M51" s="140">
        <f t="shared" si="23"/>
        <v>-13489400</v>
      </c>
      <c r="N51" s="65">
        <f t="shared" si="21"/>
        <v>-2.7756572468453016E-2</v>
      </c>
    </row>
    <row r="52" spans="1:16" ht="16.5" customHeight="1">
      <c r="A52" s="104"/>
      <c r="B52" s="133" t="s">
        <v>84</v>
      </c>
      <c r="C52" s="133" t="s">
        <v>70</v>
      </c>
      <c r="D52" s="112">
        <v>189570000</v>
      </c>
      <c r="E52" s="112">
        <v>216270000</v>
      </c>
      <c r="F52" s="52">
        <f t="shared" si="24"/>
        <v>26700000</v>
      </c>
      <c r="G52" s="64">
        <f t="shared" si="22"/>
        <v>0.14084507042253522</v>
      </c>
      <c r="H52" s="86"/>
      <c r="I52" s="75"/>
      <c r="J52" s="161" t="s">
        <v>114</v>
      </c>
      <c r="K52" s="41">
        <v>104780000</v>
      </c>
      <c r="L52" s="41">
        <v>0</v>
      </c>
      <c r="M52" s="140">
        <f t="shared" si="23"/>
        <v>-104780000</v>
      </c>
      <c r="N52" s="65">
        <f t="shared" si="21"/>
        <v>-1</v>
      </c>
    </row>
    <row r="53" spans="1:16" ht="16.5" customHeight="1">
      <c r="A53" s="126"/>
      <c r="B53" s="78" t="s">
        <v>123</v>
      </c>
      <c r="C53" s="78" t="s">
        <v>85</v>
      </c>
      <c r="D53" s="70">
        <v>15000000</v>
      </c>
      <c r="E53" s="70">
        <v>0</v>
      </c>
      <c r="F53" s="52">
        <f t="shared" si="24"/>
        <v>-15000000</v>
      </c>
      <c r="G53" s="64">
        <f t="shared" si="22"/>
        <v>-1</v>
      </c>
      <c r="H53" s="86"/>
      <c r="I53" s="75"/>
      <c r="J53" s="158" t="s">
        <v>115</v>
      </c>
      <c r="K53" s="41">
        <v>59391300</v>
      </c>
      <c r="L53" s="41">
        <v>0</v>
      </c>
      <c r="M53" s="140">
        <f t="shared" si="23"/>
        <v>-59391300</v>
      </c>
      <c r="N53" s="65">
        <f t="shared" si="21"/>
        <v>-1</v>
      </c>
    </row>
    <row r="54" spans="1:16" ht="22.5" customHeight="1">
      <c r="A54" s="99" t="s">
        <v>86</v>
      </c>
      <c r="B54" s="250" t="s">
        <v>17</v>
      </c>
      <c r="C54" s="251"/>
      <c r="D54" s="160">
        <f>SUM(D60+D64+D55)</f>
        <v>747982486</v>
      </c>
      <c r="E54" s="160">
        <f>SUM(E60+E64+E55)</f>
        <v>749275600</v>
      </c>
      <c r="F54" s="52">
        <f t="shared" ref="F54" si="25">SUM(E54-D54)</f>
        <v>1293114</v>
      </c>
      <c r="G54" s="64">
        <f t="shared" ref="G54" si="26">SUM(F54/D54)</f>
        <v>1.7288025110256391E-3</v>
      </c>
      <c r="H54" s="86"/>
      <c r="I54" s="75"/>
      <c r="J54" s="186" t="s">
        <v>133</v>
      </c>
      <c r="K54" s="41">
        <v>0</v>
      </c>
      <c r="L54" s="41">
        <v>157500000</v>
      </c>
      <c r="M54" s="140">
        <f t="shared" si="23"/>
        <v>157500000</v>
      </c>
      <c r="N54" s="65">
        <v>1</v>
      </c>
    </row>
    <row r="55" spans="1:16" ht="22.5" customHeight="1">
      <c r="A55" s="20"/>
      <c r="B55" s="133" t="s">
        <v>71</v>
      </c>
      <c r="C55" s="133" t="s">
        <v>16</v>
      </c>
      <c r="D55" s="43">
        <f>SUM(D56:D59)</f>
        <v>363532739</v>
      </c>
      <c r="E55" s="43">
        <f>SUM(E56:E59)</f>
        <v>344415600</v>
      </c>
      <c r="F55" s="52">
        <f t="shared" ref="F55:F66" si="27">SUM(E55-D55)</f>
        <v>-19117139</v>
      </c>
      <c r="G55" s="64">
        <f t="shared" ref="G55:G66" si="28">SUM(F55/D55)</f>
        <v>-5.2587117882662009E-2</v>
      </c>
      <c r="H55" s="86"/>
      <c r="I55" s="60"/>
      <c r="J55" s="133" t="s">
        <v>43</v>
      </c>
      <c r="K55" s="199">
        <v>80031800</v>
      </c>
      <c r="L55" s="45">
        <v>552857337</v>
      </c>
      <c r="M55" s="140">
        <f>SUM(L55-K55)</f>
        <v>472825537</v>
      </c>
      <c r="N55" s="65">
        <f t="shared" si="21"/>
        <v>5.9079707941093416</v>
      </c>
    </row>
    <row r="56" spans="1:16" ht="22.5" customHeight="1">
      <c r="A56" s="20"/>
      <c r="B56" s="78" t="s">
        <v>140</v>
      </c>
      <c r="C56" s="78" t="s">
        <v>42</v>
      </c>
      <c r="D56" s="43">
        <v>7384300</v>
      </c>
      <c r="E56" s="53">
        <v>0</v>
      </c>
      <c r="F56" s="52">
        <f t="shared" si="27"/>
        <v>-7384300</v>
      </c>
      <c r="G56" s="64">
        <f t="shared" si="28"/>
        <v>-1</v>
      </c>
      <c r="H56" s="86"/>
      <c r="I56" s="78" t="s">
        <v>140</v>
      </c>
      <c r="J56" s="133" t="s">
        <v>42</v>
      </c>
      <c r="K56" s="199">
        <v>36255400</v>
      </c>
      <c r="L56" s="45">
        <v>115884107</v>
      </c>
      <c r="M56" s="140">
        <f>SUM(L56-K56)</f>
        <v>79628707</v>
      </c>
      <c r="N56" s="65">
        <f t="shared" si="21"/>
        <v>2.1963268092477257</v>
      </c>
    </row>
    <row r="57" spans="1:16" ht="16.5" customHeight="1">
      <c r="A57" s="20"/>
      <c r="B57" s="81"/>
      <c r="C57" s="78" t="s">
        <v>43</v>
      </c>
      <c r="D57" s="43">
        <v>17356063</v>
      </c>
      <c r="E57" s="43">
        <v>0</v>
      </c>
      <c r="F57" s="52">
        <f t="shared" si="27"/>
        <v>-17356063</v>
      </c>
      <c r="G57" s="64">
        <f t="shared" si="28"/>
        <v>-1</v>
      </c>
      <c r="H57" s="87"/>
      <c r="I57" s="133" t="s">
        <v>78</v>
      </c>
      <c r="J57" s="90" t="s">
        <v>9</v>
      </c>
      <c r="K57" s="41">
        <f>SUM(K58:K67)</f>
        <v>1087690000</v>
      </c>
      <c r="L57" s="41">
        <f>SUM(L58:L67)</f>
        <v>1657370000</v>
      </c>
      <c r="M57" s="140">
        <f t="shared" ref="M57:M67" si="29">SUM(L57-K57)</f>
        <v>569680000</v>
      </c>
      <c r="N57" s="65">
        <f t="shared" si="21"/>
        <v>0.52375217203431124</v>
      </c>
    </row>
    <row r="58" spans="1:16" ht="16.5" customHeight="1">
      <c r="A58" s="20"/>
      <c r="B58" s="81"/>
      <c r="C58" s="78" t="s">
        <v>95</v>
      </c>
      <c r="D58" s="43">
        <v>315443005</v>
      </c>
      <c r="E58" s="53">
        <v>344415600</v>
      </c>
      <c r="F58" s="52">
        <f t="shared" si="27"/>
        <v>28972595</v>
      </c>
      <c r="G58" s="64">
        <f t="shared" si="28"/>
        <v>9.1847321198325504E-2</v>
      </c>
      <c r="H58" s="87"/>
      <c r="I58" s="77"/>
      <c r="J58" s="133" t="s">
        <v>108</v>
      </c>
      <c r="K58" s="70">
        <v>488000000</v>
      </c>
      <c r="L58" s="70">
        <v>753350000</v>
      </c>
      <c r="M58" s="140">
        <f t="shared" ref="M58:M64" si="30">SUM(L58-K58)</f>
        <v>265350000</v>
      </c>
      <c r="N58" s="65">
        <f t="shared" ref="N58:N64" si="31">SUM(M58/K58)</f>
        <v>0.54374999999999996</v>
      </c>
      <c r="O58" s="78" t="s">
        <v>108</v>
      </c>
      <c r="P58" s="70">
        <v>509749000</v>
      </c>
    </row>
    <row r="59" spans="1:16" ht="16.5" customHeight="1">
      <c r="A59" s="20"/>
      <c r="B59" s="80"/>
      <c r="C59" s="78" t="s">
        <v>51</v>
      </c>
      <c r="D59" s="43">
        <v>23349371</v>
      </c>
      <c r="E59" s="43">
        <v>0</v>
      </c>
      <c r="F59" s="52">
        <f t="shared" si="27"/>
        <v>-23349371</v>
      </c>
      <c r="G59" s="64">
        <f t="shared" si="28"/>
        <v>-1</v>
      </c>
      <c r="H59" s="162"/>
      <c r="I59" s="81"/>
      <c r="J59" s="133" t="s">
        <v>109</v>
      </c>
      <c r="K59" s="70">
        <v>87800000</v>
      </c>
      <c r="L59" s="70">
        <v>134810000</v>
      </c>
      <c r="M59" s="140">
        <f t="shared" si="30"/>
        <v>47010000</v>
      </c>
      <c r="N59" s="65">
        <f t="shared" si="31"/>
        <v>0.53542141230068341</v>
      </c>
      <c r="O59" s="78" t="s">
        <v>109</v>
      </c>
      <c r="P59" s="70">
        <v>94644000</v>
      </c>
    </row>
    <row r="60" spans="1:16" ht="16.5" customHeight="1">
      <c r="A60" s="104"/>
      <c r="B60" s="133" t="s">
        <v>77</v>
      </c>
      <c r="C60" s="133" t="s">
        <v>16</v>
      </c>
      <c r="D60" s="160">
        <f>SUM(D61:D63)</f>
        <v>369630094</v>
      </c>
      <c r="E60" s="160">
        <f>SUM(E61:E63)</f>
        <v>387560000</v>
      </c>
      <c r="F60" s="52">
        <f t="shared" si="27"/>
        <v>17929906</v>
      </c>
      <c r="G60" s="64">
        <f t="shared" si="28"/>
        <v>4.8507700782609978E-2</v>
      </c>
      <c r="H60" s="87"/>
      <c r="I60" s="81"/>
      <c r="J60" s="133" t="s">
        <v>110</v>
      </c>
      <c r="K60" s="70">
        <v>42700000</v>
      </c>
      <c r="L60" s="70">
        <v>134810000</v>
      </c>
      <c r="M60" s="140">
        <f t="shared" si="30"/>
        <v>92110000</v>
      </c>
      <c r="N60" s="65">
        <f t="shared" si="31"/>
        <v>2.157142857142857</v>
      </c>
      <c r="O60" s="78" t="s">
        <v>110</v>
      </c>
      <c r="P60" s="70">
        <v>47322000</v>
      </c>
    </row>
    <row r="61" spans="1:16" ht="16.5" customHeight="1">
      <c r="A61" s="104"/>
      <c r="B61" s="123"/>
      <c r="C61" s="68" t="s">
        <v>35</v>
      </c>
      <c r="D61" s="43">
        <v>198576651</v>
      </c>
      <c r="E61" s="43">
        <v>200000000</v>
      </c>
      <c r="F61" s="52">
        <f t="shared" si="27"/>
        <v>1423349</v>
      </c>
      <c r="G61" s="64">
        <f t="shared" si="28"/>
        <v>7.1677560923313188E-3</v>
      </c>
      <c r="H61" s="162"/>
      <c r="I61" s="81"/>
      <c r="J61" s="133" t="s">
        <v>111</v>
      </c>
      <c r="K61" s="70">
        <v>108200000</v>
      </c>
      <c r="L61" s="48">
        <v>158600000</v>
      </c>
      <c r="M61" s="140">
        <f t="shared" si="30"/>
        <v>50400000</v>
      </c>
      <c r="N61" s="65">
        <f t="shared" si="31"/>
        <v>0.46580406654343809</v>
      </c>
      <c r="O61" s="95" t="s">
        <v>111</v>
      </c>
      <c r="P61" s="48">
        <v>118305000</v>
      </c>
    </row>
    <row r="62" spans="1:16" ht="16.5" customHeight="1">
      <c r="A62" s="104"/>
      <c r="B62" s="124"/>
      <c r="C62" s="68" t="s">
        <v>103</v>
      </c>
      <c r="D62" s="43">
        <v>30999971</v>
      </c>
      <c r="E62" s="43">
        <v>27000000</v>
      </c>
      <c r="F62" s="52">
        <f t="shared" si="27"/>
        <v>-3999971</v>
      </c>
      <c r="G62" s="64">
        <f t="shared" si="28"/>
        <v>-0.1290314432874792</v>
      </c>
      <c r="H62" s="162"/>
      <c r="I62" s="81"/>
      <c r="J62" s="133" t="s">
        <v>112</v>
      </c>
      <c r="K62" s="70">
        <v>66600000</v>
      </c>
      <c r="L62" s="70">
        <v>79300000</v>
      </c>
      <c r="M62" s="140">
        <f t="shared" si="30"/>
        <v>12700000</v>
      </c>
      <c r="N62" s="65">
        <f t="shared" si="31"/>
        <v>0.1906906906906907</v>
      </c>
      <c r="O62" s="78" t="s">
        <v>112</v>
      </c>
      <c r="P62" s="70">
        <v>78870000</v>
      </c>
    </row>
    <row r="63" spans="1:16" ht="16.5" customHeight="1">
      <c r="A63" s="104"/>
      <c r="B63" s="80"/>
      <c r="C63" s="133" t="s">
        <v>96</v>
      </c>
      <c r="D63" s="70">
        <v>140053472</v>
      </c>
      <c r="E63" s="73">
        <v>160560000</v>
      </c>
      <c r="F63" s="52">
        <f t="shared" si="27"/>
        <v>20506528</v>
      </c>
      <c r="G63" s="64">
        <f t="shared" si="28"/>
        <v>0.14641927620330611</v>
      </c>
      <c r="H63" s="162"/>
      <c r="I63" s="81"/>
      <c r="J63" s="133" t="s">
        <v>113</v>
      </c>
      <c r="K63" s="70">
        <v>81370000</v>
      </c>
      <c r="L63" s="70">
        <v>158600000</v>
      </c>
      <c r="M63" s="140">
        <f t="shared" si="30"/>
        <v>77230000</v>
      </c>
      <c r="N63" s="65">
        <f t="shared" si="31"/>
        <v>0.94912129777559295</v>
      </c>
      <c r="O63" s="78" t="s">
        <v>113</v>
      </c>
      <c r="P63" s="70">
        <v>81370000</v>
      </c>
    </row>
    <row r="64" spans="1:16" ht="19.5" customHeight="1">
      <c r="A64" s="104"/>
      <c r="B64" s="133" t="s">
        <v>84</v>
      </c>
      <c r="C64" s="133" t="s">
        <v>16</v>
      </c>
      <c r="D64" s="160">
        <f>D65</f>
        <v>14819653</v>
      </c>
      <c r="E64" s="160">
        <f>E65</f>
        <v>17300000</v>
      </c>
      <c r="F64" s="52">
        <f t="shared" si="27"/>
        <v>2480347</v>
      </c>
      <c r="G64" s="64">
        <f t="shared" si="28"/>
        <v>0.1673687636275964</v>
      </c>
      <c r="H64" s="162"/>
      <c r="I64" s="81"/>
      <c r="J64" s="163" t="s">
        <v>119</v>
      </c>
      <c r="K64" s="70">
        <v>113020000</v>
      </c>
      <c r="L64" s="70">
        <v>158600000</v>
      </c>
      <c r="M64" s="140">
        <f t="shared" si="30"/>
        <v>45580000</v>
      </c>
      <c r="N64" s="65">
        <f t="shared" si="31"/>
        <v>0.40329145284020529</v>
      </c>
      <c r="O64" s="42" t="e">
        <f>SUM(E34-#REF!)</f>
        <v>#REF!</v>
      </c>
    </row>
    <row r="65" spans="1:15" ht="19.5" customHeight="1">
      <c r="A65" s="104"/>
      <c r="B65" s="133"/>
      <c r="C65" s="68" t="s">
        <v>70</v>
      </c>
      <c r="D65" s="43">
        <v>14819653</v>
      </c>
      <c r="E65" s="43">
        <v>17300000</v>
      </c>
      <c r="F65" s="52">
        <f t="shared" si="27"/>
        <v>2480347</v>
      </c>
      <c r="G65" s="64">
        <f t="shared" si="28"/>
        <v>0.1673687636275964</v>
      </c>
      <c r="H65" s="86"/>
      <c r="I65" s="81"/>
      <c r="J65" s="163" t="s">
        <v>117</v>
      </c>
      <c r="K65" s="70">
        <v>40000000</v>
      </c>
      <c r="L65" s="70">
        <v>0</v>
      </c>
      <c r="M65" s="140">
        <f t="shared" si="29"/>
        <v>-40000000</v>
      </c>
      <c r="N65" s="65">
        <f t="shared" ref="N65:N73" si="32">SUM(M65/K65)</f>
        <v>-1</v>
      </c>
      <c r="O65" s="42" t="e">
        <f>SUM(E35-#REF!)</f>
        <v>#REF!</v>
      </c>
    </row>
    <row r="66" spans="1:15" ht="20.25" customHeight="1">
      <c r="A66" s="183" t="s">
        <v>87</v>
      </c>
      <c r="B66" s="240" t="s">
        <v>22</v>
      </c>
      <c r="C66" s="241"/>
      <c r="D66" s="164">
        <f>SUM(D67:D68)</f>
        <v>100410000</v>
      </c>
      <c r="E66" s="164">
        <f>SUM(E67:E68)</f>
        <v>360000</v>
      </c>
      <c r="F66" s="52">
        <f t="shared" si="27"/>
        <v>-100050000</v>
      </c>
      <c r="G66" s="64">
        <f t="shared" si="28"/>
        <v>-0.99641469973110253</v>
      </c>
      <c r="H66" s="86"/>
      <c r="I66" s="81"/>
      <c r="J66" s="163" t="s">
        <v>118</v>
      </c>
      <c r="K66" s="70">
        <v>60000000</v>
      </c>
      <c r="L66" s="70">
        <v>0</v>
      </c>
      <c r="M66" s="140">
        <f t="shared" si="29"/>
        <v>-60000000</v>
      </c>
      <c r="N66" s="65">
        <f t="shared" si="32"/>
        <v>-1</v>
      </c>
      <c r="O66" s="42" t="e">
        <f>SUM(E36-#REF!)</f>
        <v>#REF!</v>
      </c>
    </row>
    <row r="67" spans="1:15" ht="20.25" customHeight="1">
      <c r="A67" s="184"/>
      <c r="B67" s="68" t="s">
        <v>87</v>
      </c>
      <c r="C67" s="68" t="s">
        <v>88</v>
      </c>
      <c r="D67" s="164">
        <v>360000</v>
      </c>
      <c r="E67" s="164">
        <v>360000</v>
      </c>
      <c r="F67" s="52">
        <f>SUM(E67-D67)</f>
        <v>0</v>
      </c>
      <c r="G67" s="64">
        <f>SUM(F67/D67)</f>
        <v>0</v>
      </c>
      <c r="H67" s="86"/>
      <c r="I67" s="80"/>
      <c r="J67" s="163" t="s">
        <v>142</v>
      </c>
      <c r="K67" s="70">
        <v>0</v>
      </c>
      <c r="L67" s="70">
        <v>79300000</v>
      </c>
      <c r="M67" s="140">
        <f t="shared" si="29"/>
        <v>79300000</v>
      </c>
      <c r="N67" s="65">
        <v>1</v>
      </c>
      <c r="O67" s="42"/>
    </row>
    <row r="68" spans="1:15" ht="16.5" customHeight="1">
      <c r="A68" s="105"/>
      <c r="B68" s="68"/>
      <c r="C68" s="120" t="s">
        <v>66</v>
      </c>
      <c r="D68" s="43">
        <v>100050000</v>
      </c>
      <c r="E68" s="43">
        <v>0</v>
      </c>
      <c r="F68" s="52">
        <f>SUM(E68-D68)</f>
        <v>-100050000</v>
      </c>
      <c r="G68" s="64">
        <f>SUM(F68/D68)</f>
        <v>-1</v>
      </c>
      <c r="H68" s="162"/>
      <c r="I68" s="92" t="s">
        <v>54</v>
      </c>
      <c r="J68" s="90" t="s">
        <v>9</v>
      </c>
      <c r="K68" s="165">
        <f>SUM(K69+K70+K71+K72+K73+K79+K80)</f>
        <v>1130849558</v>
      </c>
      <c r="L68" s="165">
        <f>SUM(L69+L70+L71+L72+L73+L79+L80)</f>
        <v>1195282100</v>
      </c>
      <c r="M68" s="140">
        <f t="shared" ref="M68:M73" si="33">SUM(L68-K68)</f>
        <v>64432542</v>
      </c>
      <c r="N68" s="65">
        <f t="shared" si="32"/>
        <v>5.697711206957911E-2</v>
      </c>
      <c r="O68" s="42" t="e">
        <f>SUM(E37-#REF!)</f>
        <v>#REF!</v>
      </c>
    </row>
    <row r="69" spans="1:15" ht="21.75" customHeight="1">
      <c r="A69" s="183" t="s">
        <v>127</v>
      </c>
      <c r="B69" s="240" t="s">
        <v>22</v>
      </c>
      <c r="C69" s="241"/>
      <c r="D69" s="164">
        <f>SUM(D70)</f>
        <v>2000000</v>
      </c>
      <c r="E69" s="164">
        <f>SUM(E70)</f>
        <v>0</v>
      </c>
      <c r="F69" s="52">
        <f t="shared" ref="F69:F70" si="34">SUM(E69-D69)</f>
        <v>-2000000</v>
      </c>
      <c r="G69" s="64">
        <v>1</v>
      </c>
      <c r="H69" s="168"/>
      <c r="I69" s="81"/>
      <c r="J69" s="89" t="s">
        <v>51</v>
      </c>
      <c r="K69" s="167">
        <v>37975043</v>
      </c>
      <c r="L69" s="167">
        <v>0</v>
      </c>
      <c r="M69" s="140">
        <f t="shared" si="33"/>
        <v>-37975043</v>
      </c>
      <c r="N69" s="65">
        <f t="shared" si="32"/>
        <v>-1</v>
      </c>
      <c r="O69" s="42" t="e">
        <f>SUM(E38-#REF!)</f>
        <v>#REF!</v>
      </c>
    </row>
    <row r="70" spans="1:15" ht="21.75" customHeight="1">
      <c r="A70" s="184"/>
      <c r="B70" s="68" t="s">
        <v>128</v>
      </c>
      <c r="C70" s="68" t="s">
        <v>129</v>
      </c>
      <c r="D70" s="164">
        <v>2000000</v>
      </c>
      <c r="E70" s="164">
        <v>0</v>
      </c>
      <c r="F70" s="52">
        <f t="shared" si="34"/>
        <v>-2000000</v>
      </c>
      <c r="G70" s="64">
        <v>1</v>
      </c>
      <c r="H70" s="168"/>
      <c r="I70" s="81"/>
      <c r="J70" s="133" t="s">
        <v>95</v>
      </c>
      <c r="K70" s="167">
        <v>377914685</v>
      </c>
      <c r="L70" s="167">
        <v>407382100</v>
      </c>
      <c r="M70" s="140">
        <f t="shared" si="33"/>
        <v>29467415</v>
      </c>
      <c r="N70" s="65">
        <f t="shared" si="32"/>
        <v>7.7973723090437722E-2</v>
      </c>
      <c r="O70" s="42">
        <f>SUM(E47-L64)</f>
        <v>-158600000</v>
      </c>
    </row>
    <row r="71" spans="1:15" ht="21.75" customHeight="1">
      <c r="A71" s="183" t="s">
        <v>37</v>
      </c>
      <c r="B71" s="240" t="s">
        <v>22</v>
      </c>
      <c r="C71" s="241"/>
      <c r="D71" s="164">
        <f>D72</f>
        <v>61627399</v>
      </c>
      <c r="E71" s="164">
        <f>E72</f>
        <v>118592522</v>
      </c>
      <c r="F71" s="52">
        <f>SUM(E71-D71)</f>
        <v>56965123</v>
      </c>
      <c r="G71" s="64">
        <f>SUM(F71/D71)</f>
        <v>0.92434735076195573</v>
      </c>
      <c r="H71" s="168"/>
      <c r="I71" s="125"/>
      <c r="J71" s="92" t="s">
        <v>23</v>
      </c>
      <c r="K71" s="167">
        <v>270842710</v>
      </c>
      <c r="L71" s="167">
        <v>283230000</v>
      </c>
      <c r="M71" s="140">
        <f t="shared" si="33"/>
        <v>12387290</v>
      </c>
      <c r="N71" s="65">
        <f t="shared" si="32"/>
        <v>4.5736102699607456E-2</v>
      </c>
    </row>
    <row r="72" spans="1:15" ht="18" customHeight="1">
      <c r="A72" s="184"/>
      <c r="B72" s="68" t="s">
        <v>37</v>
      </c>
      <c r="C72" s="68" t="s">
        <v>16</v>
      </c>
      <c r="D72" s="164">
        <f>SUM(D73:D79)</f>
        <v>61627399</v>
      </c>
      <c r="E72" s="164">
        <f>SUM(E73:E79)</f>
        <v>118592522</v>
      </c>
      <c r="F72" s="52">
        <f>SUM(E72-D72)</f>
        <v>56965123</v>
      </c>
      <c r="G72" s="64">
        <f>SUM(F72/D72)</f>
        <v>0.92434735076195573</v>
      </c>
      <c r="H72" s="168"/>
      <c r="I72" s="169"/>
      <c r="J72" s="89" t="s">
        <v>76</v>
      </c>
      <c r="K72" s="167">
        <v>43653233</v>
      </c>
      <c r="L72" s="167">
        <v>52500000</v>
      </c>
      <c r="M72" s="140">
        <f t="shared" si="33"/>
        <v>8846767</v>
      </c>
      <c r="N72" s="65">
        <f t="shared" si="32"/>
        <v>0.20266006414690982</v>
      </c>
    </row>
    <row r="73" spans="1:15" ht="18" customHeight="1" thickBot="1">
      <c r="A73" s="211"/>
      <c r="B73" s="212"/>
      <c r="C73" s="212" t="s">
        <v>89</v>
      </c>
      <c r="D73" s="213">
        <v>60067790</v>
      </c>
      <c r="E73" s="213">
        <v>117093126</v>
      </c>
      <c r="F73" s="202">
        <f>SUM(E73-D73)</f>
        <v>57025336</v>
      </c>
      <c r="G73" s="203">
        <f>SUM(F73/D73)</f>
        <v>0.949349659776063</v>
      </c>
      <c r="H73" s="204"/>
      <c r="I73" s="214"/>
      <c r="J73" s="215" t="s">
        <v>107</v>
      </c>
      <c r="K73" s="216">
        <v>216677210</v>
      </c>
      <c r="L73" s="216">
        <v>219300000</v>
      </c>
      <c r="M73" s="209">
        <f t="shared" si="33"/>
        <v>2622790</v>
      </c>
      <c r="N73" s="210">
        <f t="shared" si="32"/>
        <v>1.2104595587140891E-2</v>
      </c>
    </row>
    <row r="74" spans="1:15" ht="17.25" customHeight="1">
      <c r="A74" s="253" t="s">
        <v>134</v>
      </c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</row>
    <row r="75" spans="1:15" ht="12" customHeight="1" thickBot="1">
      <c r="A75" s="6" t="s">
        <v>141</v>
      </c>
      <c r="B75" s="6"/>
      <c r="C75" s="6"/>
      <c r="D75" s="4"/>
      <c r="E75" s="8"/>
      <c r="F75" s="9"/>
      <c r="G75" s="4"/>
      <c r="H75" s="6"/>
      <c r="I75" s="6"/>
      <c r="J75" s="6"/>
      <c r="K75" s="6"/>
      <c r="L75" s="34"/>
      <c r="M75" s="10"/>
      <c r="N75" s="6" t="s">
        <v>12</v>
      </c>
    </row>
    <row r="76" spans="1:15" ht="16.5" customHeight="1">
      <c r="A76" s="246" t="s">
        <v>120</v>
      </c>
      <c r="B76" s="247"/>
      <c r="C76" s="247"/>
      <c r="D76" s="247"/>
      <c r="E76" s="247"/>
      <c r="F76" s="247"/>
      <c r="G76" s="248"/>
      <c r="H76" s="254" t="s">
        <v>6</v>
      </c>
      <c r="I76" s="247"/>
      <c r="J76" s="247"/>
      <c r="K76" s="247"/>
      <c r="L76" s="247"/>
      <c r="M76" s="247"/>
      <c r="N76" s="248"/>
    </row>
    <row r="77" spans="1:15" ht="16.5" customHeight="1">
      <c r="A77" s="249" t="s">
        <v>7</v>
      </c>
      <c r="B77" s="244"/>
      <c r="C77" s="244"/>
      <c r="D77" s="242" t="s">
        <v>135</v>
      </c>
      <c r="E77" s="242" t="s">
        <v>136</v>
      </c>
      <c r="F77" s="244" t="s">
        <v>15</v>
      </c>
      <c r="G77" s="245"/>
      <c r="H77" s="252" t="s">
        <v>7</v>
      </c>
      <c r="I77" s="244"/>
      <c r="J77" s="244"/>
      <c r="K77" s="242" t="s">
        <v>135</v>
      </c>
      <c r="L77" s="242" t="s">
        <v>136</v>
      </c>
      <c r="M77" s="244" t="s">
        <v>15</v>
      </c>
      <c r="N77" s="245"/>
    </row>
    <row r="78" spans="1:15" ht="16.5" customHeight="1">
      <c r="A78" s="179" t="s">
        <v>0</v>
      </c>
      <c r="B78" s="180" t="s">
        <v>1</v>
      </c>
      <c r="C78" s="180" t="s">
        <v>2</v>
      </c>
      <c r="D78" s="243"/>
      <c r="E78" s="243"/>
      <c r="F78" s="61" t="s">
        <v>79</v>
      </c>
      <c r="G78" s="62" t="s">
        <v>8</v>
      </c>
      <c r="H78" s="198" t="s">
        <v>0</v>
      </c>
      <c r="I78" s="180" t="s">
        <v>1</v>
      </c>
      <c r="J78" s="180" t="s">
        <v>2</v>
      </c>
      <c r="K78" s="243"/>
      <c r="L78" s="243"/>
      <c r="M78" s="61" t="s">
        <v>11</v>
      </c>
      <c r="N78" s="62" t="s">
        <v>8</v>
      </c>
    </row>
    <row r="79" spans="1:15" ht="18" customHeight="1">
      <c r="A79" s="226"/>
      <c r="B79" s="132"/>
      <c r="C79" s="68" t="s">
        <v>90</v>
      </c>
      <c r="D79" s="197">
        <v>1559609</v>
      </c>
      <c r="E79" s="164">
        <v>1499396</v>
      </c>
      <c r="F79" s="52">
        <f>SUM(E79-D79)</f>
        <v>-60213</v>
      </c>
      <c r="G79" s="64">
        <f>SUM(F79/D79)</f>
        <v>-3.8607753610039437E-2</v>
      </c>
      <c r="H79" s="173"/>
      <c r="I79" s="125"/>
      <c r="J79" s="130" t="s">
        <v>70</v>
      </c>
      <c r="K79" s="170">
        <v>173386677</v>
      </c>
      <c r="L79" s="170">
        <v>232870000</v>
      </c>
      <c r="M79" s="171">
        <f>SUM(L79-K79)</f>
        <v>59483323</v>
      </c>
      <c r="N79" s="65">
        <f>SUM(M79/K79)</f>
        <v>0.34306743764401226</v>
      </c>
    </row>
    <row r="80" spans="1:15" ht="18" customHeight="1">
      <c r="A80" s="183" t="s">
        <v>38</v>
      </c>
      <c r="B80" s="240" t="s">
        <v>22</v>
      </c>
      <c r="C80" s="241"/>
      <c r="D80" s="160">
        <f>D81</f>
        <v>2366000</v>
      </c>
      <c r="E80" s="160">
        <f>E81</f>
        <v>2210000</v>
      </c>
      <c r="F80" s="52">
        <f>SUM(E80-D80)</f>
        <v>-156000</v>
      </c>
      <c r="G80" s="64">
        <f>SUM(F80/D80)</f>
        <v>-6.5934065934065936E-2</v>
      </c>
      <c r="H80" s="173"/>
      <c r="I80" s="81"/>
      <c r="J80" s="77" t="s">
        <v>72</v>
      </c>
      <c r="K80" s="137">
        <v>10400000</v>
      </c>
      <c r="L80" s="137">
        <v>0</v>
      </c>
      <c r="M80" s="171">
        <f>SUM(L80-K80)</f>
        <v>-10400000</v>
      </c>
      <c r="N80" s="65">
        <f>SUM(M80/K80)</f>
        <v>-1</v>
      </c>
    </row>
    <row r="81" spans="1:15" ht="18" customHeight="1">
      <c r="A81" s="184"/>
      <c r="B81" s="68" t="s">
        <v>38</v>
      </c>
      <c r="C81" s="68" t="s">
        <v>16</v>
      </c>
      <c r="D81" s="172">
        <f>SUM(D82:D83)</f>
        <v>2366000</v>
      </c>
      <c r="E81" s="172">
        <f>SUM(E82:E83)</f>
        <v>2210000</v>
      </c>
      <c r="F81" s="52">
        <f>SUM(E81-D81)</f>
        <v>-156000</v>
      </c>
      <c r="G81" s="64">
        <f>SUM(F81/D81)</f>
        <v>-6.5934065934065936E-2</v>
      </c>
      <c r="H81" s="173"/>
      <c r="I81" s="91" t="s">
        <v>56</v>
      </c>
      <c r="J81" s="91" t="s">
        <v>9</v>
      </c>
      <c r="K81" s="94">
        <f>SUM(K82:K86)</f>
        <v>7759689</v>
      </c>
      <c r="L81" s="94">
        <f>SUM(L82:L86)</f>
        <v>2350000</v>
      </c>
      <c r="M81" s="140">
        <f>SUM(L81-K81)</f>
        <v>-5409689</v>
      </c>
      <c r="N81" s="65">
        <f>SUM(M81/K81)</f>
        <v>-0.69715281115003447</v>
      </c>
    </row>
    <row r="82" spans="1:15" s="35" customFormat="1" ht="18" customHeight="1">
      <c r="A82" s="105"/>
      <c r="B82" s="68"/>
      <c r="C82" s="68" t="s">
        <v>91</v>
      </c>
      <c r="D82" s="172">
        <v>2196000</v>
      </c>
      <c r="E82" s="172">
        <v>2000000</v>
      </c>
      <c r="F82" s="52">
        <f>SUM(E82-D82)</f>
        <v>-196000</v>
      </c>
      <c r="G82" s="64">
        <f>SUM(F82/D82)</f>
        <v>-8.9253187613843349E-2</v>
      </c>
      <c r="H82" s="173"/>
      <c r="I82" s="228"/>
      <c r="J82" s="91" t="s">
        <v>52</v>
      </c>
      <c r="K82" s="94">
        <v>500000</v>
      </c>
      <c r="L82" s="94">
        <v>500000</v>
      </c>
      <c r="M82" s="140">
        <f>SUM(L82-K82)</f>
        <v>0</v>
      </c>
      <c r="N82" s="65">
        <f>SUM(M82/K82)</f>
        <v>0</v>
      </c>
    </row>
    <row r="83" spans="1:15" ht="18" customHeight="1">
      <c r="A83" s="105"/>
      <c r="B83" s="67"/>
      <c r="C83" s="67" t="s">
        <v>92</v>
      </c>
      <c r="D83" s="189">
        <v>170000</v>
      </c>
      <c r="E83" s="190">
        <v>210000</v>
      </c>
      <c r="F83" s="71">
        <f>SUM(E83-D83)</f>
        <v>40000</v>
      </c>
      <c r="G83" s="119">
        <f>SUM(F83/D83)</f>
        <v>0.23529411764705882</v>
      </c>
      <c r="H83" s="86"/>
      <c r="I83" s="174"/>
      <c r="J83" s="175" t="s">
        <v>53</v>
      </c>
      <c r="K83" s="191">
        <v>277000</v>
      </c>
      <c r="L83" s="191">
        <v>750000</v>
      </c>
      <c r="M83" s="187">
        <f t="shared" ref="M83:M91" si="35">SUM(L83-K83)</f>
        <v>473000</v>
      </c>
      <c r="N83" s="188">
        <f>SUM(M83/K83)</f>
        <v>1.7075812274368232</v>
      </c>
    </row>
    <row r="84" spans="1:15" ht="18" customHeight="1">
      <c r="A84" s="222"/>
      <c r="B84" s="114"/>
      <c r="C84" s="114"/>
      <c r="D84" s="114"/>
      <c r="E84" s="114"/>
      <c r="F84" s="114"/>
      <c r="G84" s="223"/>
      <c r="H84" s="173"/>
      <c r="I84" s="174"/>
      <c r="J84" s="91" t="s">
        <v>67</v>
      </c>
      <c r="K84" s="94">
        <v>4457689</v>
      </c>
      <c r="L84" s="94">
        <v>1000000</v>
      </c>
      <c r="M84" s="140">
        <f t="shared" si="35"/>
        <v>-3457689</v>
      </c>
      <c r="N84" s="65">
        <f t="shared" ref="N84:N91" si="36">SUM(M84/K84)</f>
        <v>-0.77566851343824117</v>
      </c>
    </row>
    <row r="85" spans="1:15" ht="18" customHeight="1">
      <c r="A85" s="217"/>
      <c r="B85" s="58"/>
      <c r="C85" s="58"/>
      <c r="D85" s="57"/>
      <c r="E85" s="57"/>
      <c r="F85" s="196"/>
      <c r="G85" s="224"/>
      <c r="H85" s="173"/>
      <c r="I85" s="174"/>
      <c r="J85" s="91" t="s">
        <v>94</v>
      </c>
      <c r="K85" s="94">
        <v>25000</v>
      </c>
      <c r="L85" s="94">
        <v>100000</v>
      </c>
      <c r="M85" s="140">
        <f t="shared" si="35"/>
        <v>75000</v>
      </c>
      <c r="N85" s="65">
        <f t="shared" si="36"/>
        <v>3</v>
      </c>
    </row>
    <row r="86" spans="1:15" ht="18" customHeight="1">
      <c r="A86" s="217"/>
      <c r="B86" s="58"/>
      <c r="C86" s="58"/>
      <c r="D86" s="57"/>
      <c r="E86" s="57"/>
      <c r="F86" s="196"/>
      <c r="G86" s="224"/>
      <c r="H86" s="173"/>
      <c r="I86" s="175"/>
      <c r="J86" s="91" t="s">
        <v>124</v>
      </c>
      <c r="K86" s="94">
        <v>2500000</v>
      </c>
      <c r="L86" s="94">
        <v>0</v>
      </c>
      <c r="M86" s="140">
        <f t="shared" si="35"/>
        <v>-2500000</v>
      </c>
      <c r="N86" s="65">
        <f t="shared" si="36"/>
        <v>-1</v>
      </c>
    </row>
    <row r="87" spans="1:15" ht="20.25" customHeight="1">
      <c r="A87" s="217"/>
      <c r="B87" s="58"/>
      <c r="C87" s="58"/>
      <c r="D87" s="57"/>
      <c r="E87" s="57"/>
      <c r="F87" s="196"/>
      <c r="G87" s="224"/>
      <c r="H87" s="173"/>
      <c r="I87" s="91" t="s">
        <v>68</v>
      </c>
      <c r="J87" s="91" t="s">
        <v>55</v>
      </c>
      <c r="K87" s="94">
        <f>K88</f>
        <v>252464949</v>
      </c>
      <c r="L87" s="94">
        <f>L88</f>
        <v>253070000</v>
      </c>
      <c r="M87" s="140">
        <f t="shared" si="35"/>
        <v>605051</v>
      </c>
      <c r="N87" s="65">
        <f t="shared" si="36"/>
        <v>2.3965742666321572E-3</v>
      </c>
    </row>
    <row r="88" spans="1:15" ht="15.75" customHeight="1">
      <c r="A88" s="218"/>
      <c r="B88" s="108"/>
      <c r="C88" s="108"/>
      <c r="D88" s="108"/>
      <c r="E88" s="160"/>
      <c r="F88" s="52"/>
      <c r="G88" s="64"/>
      <c r="H88" s="176"/>
      <c r="I88" s="91"/>
      <c r="J88" s="91" t="s">
        <v>68</v>
      </c>
      <c r="K88" s="94">
        <v>252464949</v>
      </c>
      <c r="L88" s="94">
        <v>253070000</v>
      </c>
      <c r="M88" s="140">
        <f t="shared" si="35"/>
        <v>605051</v>
      </c>
      <c r="N88" s="65">
        <f t="shared" si="36"/>
        <v>2.3965742666321572E-3</v>
      </c>
    </row>
    <row r="89" spans="1:15" ht="24" customHeight="1">
      <c r="A89" s="218"/>
      <c r="B89" s="108"/>
      <c r="C89" s="108"/>
      <c r="D89" s="108"/>
      <c r="E89" s="160"/>
      <c r="F89" s="52"/>
      <c r="G89" s="64"/>
      <c r="H89" s="220" t="s">
        <v>69</v>
      </c>
      <c r="I89" s="258" t="s">
        <v>36</v>
      </c>
      <c r="J89" s="259"/>
      <c r="K89" s="70">
        <f>SUM(K90:K91)</f>
        <v>270004734</v>
      </c>
      <c r="L89" s="70">
        <f>SUM(L90:L91)</f>
        <v>174724578</v>
      </c>
      <c r="M89" s="140">
        <f t="shared" si="35"/>
        <v>-95280156</v>
      </c>
      <c r="N89" s="65">
        <f t="shared" si="36"/>
        <v>-0.35288327944650039</v>
      </c>
    </row>
    <row r="90" spans="1:15" ht="15.75" customHeight="1">
      <c r="A90" s="219"/>
      <c r="B90" s="97"/>
      <c r="C90" s="97"/>
      <c r="D90" s="97"/>
      <c r="E90" s="172"/>
      <c r="F90" s="52"/>
      <c r="G90" s="64"/>
      <c r="H90" s="177"/>
      <c r="I90" s="93" t="s">
        <v>69</v>
      </c>
      <c r="J90" s="93" t="s">
        <v>57</v>
      </c>
      <c r="K90" s="70">
        <v>118592522</v>
      </c>
      <c r="L90" s="73">
        <v>174624578</v>
      </c>
      <c r="M90" s="140">
        <f t="shared" si="35"/>
        <v>56032056</v>
      </c>
      <c r="N90" s="65">
        <f t="shared" si="36"/>
        <v>0.47247545675772035</v>
      </c>
    </row>
    <row r="91" spans="1:15" ht="15.75" customHeight="1" thickBot="1">
      <c r="A91" s="185"/>
      <c r="B91" s="212"/>
      <c r="C91" s="212"/>
      <c r="D91" s="46"/>
      <c r="E91" s="213"/>
      <c r="F91" s="202"/>
      <c r="G91" s="203"/>
      <c r="H91" s="221"/>
      <c r="I91" s="83"/>
      <c r="J91" s="84" t="s">
        <v>58</v>
      </c>
      <c r="K91" s="51">
        <v>151412212</v>
      </c>
      <c r="L91" s="135">
        <v>100000</v>
      </c>
      <c r="M91" s="40">
        <f t="shared" si="35"/>
        <v>-151312212</v>
      </c>
      <c r="N91" s="210">
        <f t="shared" si="36"/>
        <v>-0.99933955129061847</v>
      </c>
    </row>
    <row r="92" spans="1:1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127"/>
    </row>
    <row r="93" spans="1:15">
      <c r="O93" s="127"/>
    </row>
    <row r="94" spans="1:15">
      <c r="O94" s="127"/>
    </row>
    <row r="95" spans="1:15">
      <c r="O95" s="127"/>
    </row>
    <row r="96" spans="1:15">
      <c r="O96" s="127"/>
    </row>
    <row r="97" spans="15:15">
      <c r="O97" s="127"/>
    </row>
    <row r="98" spans="15:15">
      <c r="O98" s="127"/>
    </row>
    <row r="99" spans="15:15">
      <c r="O99" s="127"/>
    </row>
    <row r="100" spans="15:15">
      <c r="O100" s="128">
        <v>136737161</v>
      </c>
    </row>
    <row r="212" spans="1:14" s="44" customFormat="1" ht="17.25" thickBot="1">
      <c r="A212" s="2"/>
      <c r="B212" s="2"/>
      <c r="C212" s="2"/>
      <c r="D212" s="7"/>
      <c r="E212" s="7"/>
      <c r="F212" s="12"/>
      <c r="G212" s="3"/>
      <c r="I212" s="2"/>
      <c r="L212" s="33"/>
      <c r="M212" s="12"/>
      <c r="N212" s="3"/>
    </row>
    <row r="213" spans="1:14" s="44" customFormat="1">
      <c r="A213" s="13"/>
      <c r="B213" s="14"/>
      <c r="C213" s="14"/>
      <c r="D213" s="15"/>
      <c r="E213" s="15"/>
      <c r="F213" s="16"/>
      <c r="G213" s="17"/>
      <c r="H213" s="18"/>
      <c r="I213" s="14"/>
      <c r="J213" s="18"/>
      <c r="K213" s="19"/>
      <c r="L213" s="33"/>
      <c r="M213" s="12"/>
      <c r="N213" s="3"/>
    </row>
    <row r="214" spans="1:14" s="44" customFormat="1">
      <c r="A214" s="20"/>
      <c r="B214" s="5"/>
      <c r="C214" s="5"/>
      <c r="D214" s="21"/>
      <c r="E214" s="21"/>
      <c r="F214" s="22"/>
      <c r="G214" s="23"/>
      <c r="H214" s="24"/>
      <c r="I214" s="5"/>
      <c r="J214" s="24"/>
      <c r="K214" s="25"/>
      <c r="L214" s="33"/>
      <c r="M214" s="12"/>
      <c r="N214" s="3"/>
    </row>
    <row r="215" spans="1:14" s="44" customFormat="1">
      <c r="A215" s="20"/>
      <c r="B215" s="5"/>
      <c r="C215" s="5"/>
      <c r="D215" s="21"/>
      <c r="E215" s="21"/>
      <c r="F215" s="22"/>
      <c r="G215" s="23"/>
      <c r="H215" s="24"/>
      <c r="I215" s="5"/>
      <c r="J215" s="24"/>
      <c r="K215" s="25"/>
      <c r="L215" s="33"/>
      <c r="M215" s="12"/>
      <c r="N215" s="3"/>
    </row>
    <row r="216" spans="1:14" s="44" customFormat="1">
      <c r="A216" s="20"/>
      <c r="B216" s="5"/>
      <c r="C216" s="5"/>
      <c r="D216" s="21"/>
      <c r="E216" s="21"/>
      <c r="F216" s="22"/>
      <c r="G216" s="23"/>
      <c r="H216" s="24"/>
      <c r="I216" s="5"/>
      <c r="J216" s="24"/>
      <c r="K216" s="25"/>
      <c r="L216" s="33"/>
      <c r="M216" s="12"/>
      <c r="N216" s="3"/>
    </row>
    <row r="217" spans="1:14" s="44" customFormat="1">
      <c r="A217" s="20"/>
      <c r="B217" s="5"/>
      <c r="C217" s="5"/>
      <c r="D217" s="21"/>
      <c r="E217" s="21"/>
      <c r="F217" s="22"/>
      <c r="G217" s="23"/>
      <c r="H217" s="24"/>
      <c r="I217" s="5"/>
      <c r="J217" s="24"/>
      <c r="K217" s="25"/>
      <c r="L217" s="33"/>
      <c r="M217" s="12"/>
      <c r="N217" s="3"/>
    </row>
    <row r="218" spans="1:14" s="44" customFormat="1">
      <c r="A218" s="20"/>
      <c r="B218" s="5"/>
      <c r="C218" s="5"/>
      <c r="D218" s="21"/>
      <c r="E218" s="21"/>
      <c r="F218" s="22"/>
      <c r="G218" s="23"/>
      <c r="H218" s="24"/>
      <c r="I218" s="5"/>
      <c r="J218" s="24"/>
      <c r="K218" s="25"/>
      <c r="L218" s="33"/>
      <c r="M218" s="12"/>
      <c r="N218" s="3"/>
    </row>
    <row r="219" spans="1:14" s="44" customFormat="1">
      <c r="A219" s="20"/>
      <c r="B219" s="5"/>
      <c r="C219" s="5"/>
      <c r="D219" s="21"/>
      <c r="E219" s="21"/>
      <c r="F219" s="22"/>
      <c r="G219" s="23"/>
      <c r="H219" s="24"/>
      <c r="I219" s="5"/>
      <c r="J219" s="24"/>
      <c r="K219" s="25"/>
      <c r="L219" s="33"/>
      <c r="M219" s="12"/>
      <c r="N219" s="3"/>
    </row>
    <row r="220" spans="1:14" s="44" customFormat="1">
      <c r="A220" s="20"/>
      <c r="B220" s="5"/>
      <c r="C220" s="5"/>
      <c r="D220" s="21"/>
      <c r="E220" s="21"/>
      <c r="F220" s="22"/>
      <c r="G220" s="23"/>
      <c r="H220" s="24"/>
      <c r="I220" s="5"/>
      <c r="J220" s="24"/>
      <c r="K220" s="25"/>
      <c r="L220" s="33"/>
      <c r="M220" s="12"/>
      <c r="N220" s="3"/>
    </row>
    <row r="221" spans="1:14" s="44" customFormat="1">
      <c r="A221" s="20"/>
      <c r="B221" s="5"/>
      <c r="C221" s="5"/>
      <c r="D221" s="21"/>
      <c r="E221" s="21"/>
      <c r="F221" s="22"/>
      <c r="G221" s="23"/>
      <c r="H221" s="24"/>
      <c r="I221" s="5"/>
      <c r="J221" s="24"/>
      <c r="K221" s="25"/>
      <c r="L221" s="33"/>
      <c r="M221" s="12"/>
      <c r="N221" s="3"/>
    </row>
    <row r="222" spans="1:14" s="44" customFormat="1">
      <c r="A222" s="20"/>
      <c r="B222" s="5"/>
      <c r="C222" s="5"/>
      <c r="D222" s="21"/>
      <c r="E222" s="21"/>
      <c r="F222" s="22"/>
      <c r="G222" s="23"/>
      <c r="H222" s="24"/>
      <c r="I222" s="5"/>
      <c r="J222" s="24"/>
      <c r="K222" s="25"/>
      <c r="L222" s="33"/>
      <c r="M222" s="12"/>
      <c r="N222" s="3"/>
    </row>
    <row r="223" spans="1:14" s="44" customFormat="1">
      <c r="A223" s="20"/>
      <c r="B223" s="5"/>
      <c r="C223" s="5"/>
      <c r="D223" s="21"/>
      <c r="E223" s="21"/>
      <c r="F223" s="22"/>
      <c r="G223" s="23"/>
      <c r="H223" s="24"/>
      <c r="I223" s="5"/>
      <c r="J223" s="24"/>
      <c r="K223" s="25"/>
      <c r="L223" s="33"/>
      <c r="M223" s="12"/>
      <c r="N223" s="3"/>
    </row>
    <row r="224" spans="1:14" s="44" customFormat="1">
      <c r="A224" s="20"/>
      <c r="B224" s="5"/>
      <c r="C224" s="5"/>
      <c r="D224" s="21"/>
      <c r="E224" s="21"/>
      <c r="F224" s="22"/>
      <c r="G224" s="23"/>
      <c r="H224" s="24"/>
      <c r="I224" s="5"/>
      <c r="J224" s="24"/>
      <c r="K224" s="25"/>
      <c r="L224" s="33"/>
      <c r="M224" s="12"/>
      <c r="N224" s="3"/>
    </row>
    <row r="225" spans="1:14" s="44" customFormat="1">
      <c r="A225" s="20"/>
      <c r="B225" s="5"/>
      <c r="C225" s="5"/>
      <c r="D225" s="21"/>
      <c r="E225" s="21"/>
      <c r="F225" s="22"/>
      <c r="G225" s="23"/>
      <c r="H225" s="24"/>
      <c r="I225" s="5"/>
      <c r="J225" s="24"/>
      <c r="K225" s="25"/>
      <c r="L225" s="33"/>
      <c r="M225" s="12"/>
      <c r="N225" s="3"/>
    </row>
    <row r="226" spans="1:14" s="44" customFormat="1">
      <c r="A226" s="20"/>
      <c r="B226" s="5"/>
      <c r="C226" s="5"/>
      <c r="D226" s="21"/>
      <c r="E226" s="21"/>
      <c r="F226" s="22"/>
      <c r="G226" s="23"/>
      <c r="H226" s="24"/>
      <c r="I226" s="5"/>
      <c r="J226" s="24"/>
      <c r="K226" s="25"/>
      <c r="L226" s="33"/>
      <c r="M226" s="12"/>
      <c r="N226" s="3"/>
    </row>
    <row r="227" spans="1:14" s="44" customFormat="1">
      <c r="A227" s="20"/>
      <c r="B227" s="5"/>
      <c r="C227" s="5"/>
      <c r="D227" s="21"/>
      <c r="E227" s="21"/>
      <c r="F227" s="22"/>
      <c r="G227" s="23"/>
      <c r="H227" s="24"/>
      <c r="I227" s="5"/>
      <c r="J227" s="24"/>
      <c r="K227" s="25"/>
      <c r="L227" s="33"/>
      <c r="M227" s="12"/>
      <c r="N227" s="3"/>
    </row>
    <row r="228" spans="1:14" s="44" customFormat="1">
      <c r="A228" s="20"/>
      <c r="B228" s="5"/>
      <c r="C228" s="5"/>
      <c r="D228" s="21"/>
      <c r="E228" s="21"/>
      <c r="F228" s="22"/>
      <c r="G228" s="23"/>
      <c r="H228" s="24"/>
      <c r="I228" s="5"/>
      <c r="J228" s="24"/>
      <c r="K228" s="25"/>
      <c r="L228" s="33"/>
      <c r="M228" s="12"/>
      <c r="N228" s="3"/>
    </row>
    <row r="229" spans="1:14" s="44" customFormat="1">
      <c r="A229" s="20"/>
      <c r="B229" s="5"/>
      <c r="C229" s="5"/>
      <c r="D229" s="21"/>
      <c r="E229" s="21"/>
      <c r="F229" s="22"/>
      <c r="G229" s="23"/>
      <c r="H229" s="24"/>
      <c r="I229" s="5"/>
      <c r="J229" s="24"/>
      <c r="K229" s="25"/>
      <c r="L229" s="33"/>
      <c r="M229" s="12"/>
      <c r="N229" s="3"/>
    </row>
    <row r="230" spans="1:14" s="44" customFormat="1">
      <c r="A230" s="20"/>
      <c r="B230" s="5"/>
      <c r="C230" s="5"/>
      <c r="D230" s="21"/>
      <c r="E230" s="21"/>
      <c r="F230" s="22"/>
      <c r="G230" s="23"/>
      <c r="H230" s="24"/>
      <c r="I230" s="5"/>
      <c r="J230" s="24"/>
      <c r="K230" s="25"/>
      <c r="L230" s="33"/>
      <c r="M230" s="12"/>
      <c r="N230" s="3"/>
    </row>
    <row r="231" spans="1:14" s="44" customFormat="1">
      <c r="A231" s="20"/>
      <c r="B231" s="5"/>
      <c r="C231" s="5"/>
      <c r="D231" s="21"/>
      <c r="E231" s="21"/>
      <c r="F231" s="22"/>
      <c r="G231" s="23"/>
      <c r="H231" s="24"/>
      <c r="I231" s="5"/>
      <c r="J231" s="24"/>
      <c r="K231" s="25"/>
      <c r="L231" s="33"/>
      <c r="M231" s="12"/>
      <c r="N231" s="3"/>
    </row>
    <row r="232" spans="1:14" s="44" customFormat="1">
      <c r="A232" s="20"/>
      <c r="B232" s="5"/>
      <c r="C232" s="5"/>
      <c r="D232" s="21"/>
      <c r="E232" s="21"/>
      <c r="F232" s="22"/>
      <c r="G232" s="23"/>
      <c r="H232" s="24"/>
      <c r="I232" s="5"/>
      <c r="J232" s="24"/>
      <c r="K232" s="25"/>
      <c r="L232" s="33"/>
      <c r="M232" s="12"/>
      <c r="N232" s="3"/>
    </row>
    <row r="233" spans="1:14" s="44" customFormat="1">
      <c r="A233" s="20"/>
      <c r="B233" s="5"/>
      <c r="C233" s="5"/>
      <c r="D233" s="21"/>
      <c r="E233" s="21"/>
      <c r="F233" s="22"/>
      <c r="G233" s="23"/>
      <c r="H233" s="24"/>
      <c r="I233" s="5"/>
      <c r="J233" s="24"/>
      <c r="K233" s="25"/>
      <c r="L233" s="33"/>
      <c r="M233" s="12"/>
      <c r="N233" s="3"/>
    </row>
    <row r="234" spans="1:14" s="44" customFormat="1">
      <c r="A234" s="20"/>
      <c r="B234" s="5"/>
      <c r="C234" s="5"/>
      <c r="D234" s="21"/>
      <c r="E234" s="21"/>
      <c r="F234" s="22"/>
      <c r="G234" s="23"/>
      <c r="H234" s="24"/>
      <c r="I234" s="5"/>
      <c r="J234" s="24"/>
      <c r="K234" s="25"/>
      <c r="L234" s="33"/>
      <c r="M234" s="12"/>
      <c r="N234" s="3"/>
    </row>
    <row r="235" spans="1:14" s="44" customFormat="1">
      <c r="A235" s="20"/>
      <c r="B235" s="5"/>
      <c r="C235" s="5"/>
      <c r="D235" s="21"/>
      <c r="E235" s="21"/>
      <c r="F235" s="22"/>
      <c r="G235" s="23"/>
      <c r="H235" s="24"/>
      <c r="I235" s="5"/>
      <c r="J235" s="24"/>
      <c r="K235" s="25"/>
      <c r="L235" s="33"/>
      <c r="M235" s="12"/>
      <c r="N235" s="3"/>
    </row>
    <row r="236" spans="1:14" s="44" customFormat="1">
      <c r="A236" s="20"/>
      <c r="B236" s="5"/>
      <c r="C236" s="5"/>
      <c r="D236" s="21"/>
      <c r="E236" s="21"/>
      <c r="F236" s="22"/>
      <c r="G236" s="23"/>
      <c r="H236" s="24"/>
      <c r="I236" s="5"/>
      <c r="J236" s="24"/>
      <c r="K236" s="25"/>
      <c r="L236" s="33"/>
      <c r="M236" s="12"/>
      <c r="N236" s="3"/>
    </row>
    <row r="237" spans="1:14" s="44" customFormat="1">
      <c r="A237" s="20"/>
      <c r="B237" s="5"/>
      <c r="C237" s="5"/>
      <c r="D237" s="21"/>
      <c r="E237" s="21"/>
      <c r="F237" s="22"/>
      <c r="G237" s="23"/>
      <c r="H237" s="24"/>
      <c r="I237" s="5"/>
      <c r="J237" s="24"/>
      <c r="K237" s="25"/>
      <c r="L237" s="33"/>
      <c r="M237" s="12"/>
      <c r="N237" s="3"/>
    </row>
    <row r="238" spans="1:14" s="44" customFormat="1">
      <c r="A238" s="20"/>
      <c r="B238" s="5"/>
      <c r="C238" s="5"/>
      <c r="D238" s="21"/>
      <c r="E238" s="21"/>
      <c r="F238" s="22"/>
      <c r="G238" s="23"/>
      <c r="H238" s="24"/>
      <c r="I238" s="5"/>
      <c r="J238" s="24"/>
      <c r="K238" s="25"/>
      <c r="L238" s="33"/>
      <c r="M238" s="12"/>
      <c r="N238" s="3"/>
    </row>
    <row r="239" spans="1:14" s="44" customFormat="1">
      <c r="A239" s="20"/>
      <c r="B239" s="5"/>
      <c r="C239" s="5"/>
      <c r="D239" s="21"/>
      <c r="E239" s="21"/>
      <c r="F239" s="22"/>
      <c r="G239" s="23"/>
      <c r="H239" s="24"/>
      <c r="I239" s="5"/>
      <c r="J239" s="24"/>
      <c r="K239" s="25"/>
      <c r="L239" s="33"/>
      <c r="M239" s="12"/>
      <c r="N239" s="3"/>
    </row>
    <row r="240" spans="1:14" s="44" customFormat="1">
      <c r="A240" s="20"/>
      <c r="B240" s="5"/>
      <c r="C240" s="5"/>
      <c r="D240" s="21"/>
      <c r="E240" s="21"/>
      <c r="F240" s="22"/>
      <c r="G240" s="23"/>
      <c r="H240" s="24"/>
      <c r="I240" s="5"/>
      <c r="J240" s="24"/>
      <c r="K240" s="25"/>
      <c r="L240" s="33"/>
      <c r="M240" s="12"/>
      <c r="N240" s="3"/>
    </row>
    <row r="241" spans="1:14" s="44" customFormat="1" ht="17.25" thickBot="1">
      <c r="A241" s="26"/>
      <c r="B241" s="27"/>
      <c r="C241" s="27"/>
      <c r="D241" s="28"/>
      <c r="E241" s="28"/>
      <c r="F241" s="29"/>
      <c r="G241" s="30"/>
      <c r="H241" s="31"/>
      <c r="I241" s="27"/>
      <c r="J241" s="31"/>
      <c r="K241" s="32"/>
      <c r="L241" s="33"/>
      <c r="M241" s="12"/>
      <c r="N241" s="3"/>
    </row>
  </sheetData>
  <mergeCells count="45">
    <mergeCell ref="I89:J89"/>
    <mergeCell ref="M43:N43"/>
    <mergeCell ref="A1:N1"/>
    <mergeCell ref="A3:G3"/>
    <mergeCell ref="H3:N3"/>
    <mergeCell ref="A4:C4"/>
    <mergeCell ref="F4:G4"/>
    <mergeCell ref="H4:J4"/>
    <mergeCell ref="M4:N4"/>
    <mergeCell ref="D4:D5"/>
    <mergeCell ref="E4:E5"/>
    <mergeCell ref="K4:K5"/>
    <mergeCell ref="L4:L5"/>
    <mergeCell ref="A6:C6"/>
    <mergeCell ref="H6:J6"/>
    <mergeCell ref="B7:C7"/>
    <mergeCell ref="I7:J7"/>
    <mergeCell ref="E43:E44"/>
    <mergeCell ref="F43:G43"/>
    <mergeCell ref="H43:J43"/>
    <mergeCell ref="I32:J32"/>
    <mergeCell ref="I29:J29"/>
    <mergeCell ref="H77:J77"/>
    <mergeCell ref="K43:K44"/>
    <mergeCell ref="L43:L44"/>
    <mergeCell ref="A40:N40"/>
    <mergeCell ref="A74:N74"/>
    <mergeCell ref="A76:G76"/>
    <mergeCell ref="H76:N76"/>
    <mergeCell ref="B80:C80"/>
    <mergeCell ref="K77:K78"/>
    <mergeCell ref="L77:L78"/>
    <mergeCell ref="M77:N77"/>
    <mergeCell ref="A42:G42"/>
    <mergeCell ref="H42:N42"/>
    <mergeCell ref="A43:C43"/>
    <mergeCell ref="D43:D44"/>
    <mergeCell ref="B54:C54"/>
    <mergeCell ref="B66:C66"/>
    <mergeCell ref="B69:C69"/>
    <mergeCell ref="B71:C71"/>
    <mergeCell ref="A77:C77"/>
    <mergeCell ref="D77:D78"/>
    <mergeCell ref="E77:E78"/>
    <mergeCell ref="F77:G77"/>
  </mergeCells>
  <phoneticPr fontId="27" type="noConversion"/>
  <printOptions horizontalCentered="1"/>
  <pageMargins left="0.25" right="0.23622047244094491" top="0.47" bottom="0.21" header="0.31496062992125984" footer="0.19"/>
  <pageSetup paperSize="9" scale="85" orientation="landscape" r:id="rId1"/>
  <rowBreaks count="2" manualBreakCount="2">
    <brk id="39" max="13" man="1"/>
    <brk id="7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예산총칙</vt:lpstr>
      <vt:lpstr>세입세출총괄표</vt:lpstr>
      <vt:lpstr>세입세출총괄표!Print_Area</vt:lpstr>
      <vt:lpstr>예산총칙!Print_Area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2020-12-28T00:19:18Z</cp:lastPrinted>
  <dcterms:created xsi:type="dcterms:W3CDTF">2012-03-13T05:04:45Z</dcterms:created>
  <dcterms:modified xsi:type="dcterms:W3CDTF">2020-12-28T00:54:45Z</dcterms:modified>
</cp:coreProperties>
</file>